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4805" windowHeight="795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calcPr calcId="124519"/>
</workbook>
</file>

<file path=xl/calcChain.xml><?xml version="1.0" encoding="utf-8"?>
<calcChain xmlns="http://schemas.openxmlformats.org/spreadsheetml/2006/main">
  <c r="A12" i="12"/>
  <c r="A11"/>
  <c r="A10"/>
  <c r="A9"/>
  <c r="A8"/>
  <c r="A7"/>
  <c r="A6"/>
  <c r="A5"/>
  <c r="A13"/>
  <c r="A4"/>
  <c r="A4" i="7"/>
  <c r="A13" i="11"/>
  <c r="A12"/>
  <c r="A11"/>
  <c r="A10"/>
  <c r="A9"/>
  <c r="A8"/>
  <c r="A7"/>
  <c r="A6"/>
  <c r="A5"/>
  <c r="A4"/>
  <c r="A75" i="10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75" i="9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75" i="8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75" i="7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5" i="6"/>
  <c r="A76" l="1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23" i="5" l="1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23" i="4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28" i="3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I15" i="2" l="1"/>
  <c r="H15"/>
  <c r="G15"/>
  <c r="F15"/>
  <c r="E15"/>
  <c r="D15"/>
  <c r="C15"/>
  <c r="D17" i="1"/>
  <c r="E17"/>
  <c r="F17"/>
  <c r="G17"/>
  <c r="H17"/>
  <c r="I17"/>
  <c r="C17"/>
</calcChain>
</file>

<file path=xl/comments1.xml><?xml version="1.0" encoding="utf-8"?>
<comments xmlns="http://schemas.openxmlformats.org/spreadsheetml/2006/main">
  <authors>
    <author>Автор</author>
    <author>Илья</author>
  </authors>
  <commentLis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строках 01-12 если один ребёнок принимал участие, например, в трёх мероприятиях, он считается 3 раза (как участник). Участниками мероприятия считаются дети, непосредственно принимающие участие в мероприятии (зрителей и технический персонал не включаем). Если участвовал коллектив, то считаем по количеству детей, находящихся в коллективе.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строке подсчитано количество участий в творческих мероприятиях.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строке укажите количество человек, принимавших участие. Если 1 человек принимал участие в концерте, конкурсе и олимпиаде, то его указываете 1 раз.</t>
        </r>
      </text>
    </comment>
    <comment ref="F19" authorId="1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ячейке указывается общее количество обучающихся, принимавших участие в творческих мероприятиях регионального, всероссийского и международного уровней в период с сентября по декабрь 2018 года.</t>
        </r>
      </text>
    </commen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К профессиональным творческим мероприятиям относятся конкурсы, фестивали, выставки, олимпиады, учредителем и/или организатором которых является Министерство культуры Российской Федерации, иные государственные организации культуры Российской Федерации, имеющие профессиональную направленность, органы управления культурой субъектов Российской Федерации и подведомственные им детские школы искусств, образовательными организациями среднего и высшего образования отрасли культуры. Обучающиеся, принимавшие участие в нескольких творческих мероприятиях, учитываются однократно.</t>
        </r>
      </text>
    </comment>
  </commentList>
</comments>
</file>

<file path=xl/comments2.xml><?xml version="1.0" encoding="utf-8"?>
<comments xmlns="http://schemas.openxmlformats.org/spreadsheetml/2006/main">
  <authors>
    <author>Автор</author>
    <author>Илья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строках 01-12 если один ребёнок принимал участие, например, в трёх мероприятиях, он считается 3 раза (как участник). Участниками мероприятия считаются дети, непосредственно принимающие участие в мероприятии (зрителей и технический персонал не включаем). Если участвовал коллектив, то считаем по количеству детей, находящихся в коллективе.</t>
        </r>
      </text>
    </commen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строке подсчитано количество участий в творческих мероприятиях.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строке укажите количество человек, принимавших участие. Если 1 человек принимал участие в концерте, конкурсе и олимпиаде, то его указываете 1 раз.</t>
        </r>
      </text>
    </comment>
    <comment ref="F17" authorId="1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ячейке указывается общее количество обучающихся, принимавших участие в творческих мероприятиях регионального, всероссийского и международного уровней в период с января по май 2019 года.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К профессиональным творческим мероприятиям относятся конкурсы, фестивали, выставки, олимпиады, учредителем и/или организатором которых является Министерство культуры Российской Федерации, иные государственные организации культуры Российской Федерации, имеющие профессиональную направленность, органы управления культурой субъектов Российской Федерации и подведомственные им детские школы искусств, образовательными организациями среднего и высшего образования отрасли культуры. Обучающиеся, принимавшие участие в нескольких творческих мероприятиях, учитываются однократно.</t>
        </r>
      </text>
    </comment>
    <comment ref="A19" authorId="1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В данной строке указывается численность обучающихся школы, принявших участие в творческих мероприятиях в течение отчётного учебного года. В соответствие с приказом Министерства культуры Российской Федерации от 30.09.2013 № 1504 "О методике расчёта целевого показателя "Доля детей, привлекаемых к участию в творческих мероприятиях от общего число детей" к творческим мероприятиям относятся концерты, фестивали, выставки, смотры, олимпиады, постановки театрализованных представлений, мероприятия в области народного художественного творчества, дизайна, архитектуры, литературы и кино-фото творчества. Обучающиеся, принимавшие участие в нескольких творческих мероприятиях, учитываются однократно.</t>
        </r>
      </text>
    </comment>
  </commentList>
</comments>
</file>

<file path=xl/comments3.xml><?xml version="1.0" encoding="utf-8"?>
<comments xmlns="http://schemas.openxmlformats.org/spreadsheetml/2006/main">
  <authors>
    <author>Илья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Для муниципальных заданий выделена уникальная строка. Для муниципальных программ вся остальная часть таблицы.</t>
        </r>
      </text>
    </comment>
  </commentList>
</comments>
</file>

<file path=xl/comments4.xml><?xml version="1.0" encoding="utf-8"?>
<comments xmlns="http://schemas.openxmlformats.org/spreadsheetml/2006/main">
  <authors>
    <author>Илья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К профессиональным творческим мероприятиям относятся конкурсы, фестивали, выставки, олимпиады, учредителем и/или организатором которых является Министерство культуры Российской Федерации, иные государственные организации культуры Российской Федерации, имеющие профессиональную направленность, органы управления культурой субъектов Российской Федерации и подведомственные им детские школы искусств, образовательными организациями среднего и высшего образования отрасли культуры. Обучающиеся, принимавшие участие в нескольких творческих мероприятиях, учитываются однократно.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Полное официальное название мероприятия, согласно положению.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Если место проведение - населённые пункты Ярославской области, то указать площадку. Пример:
г. Ярославль, ГАУК ЯО "Ярославская Государственная Филармония".
Если другой регион, то указать только населённый пункт. Пример:
Вологодская область, г. Череповец.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обучающегося. У коллективов указывается только название и в скобках - количество человек. Пример: Ансамбль "Бабочка" (7 чел.).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Дата рождения обучающегося приводится в формате "день.месяц.год".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Общеобразовательное учреждение (СОШ, лицей, гимназия, в котором проходит обучение обучающийся ДШИ.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Точные данные по наградным документам.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преподавателя.</t>
        </r>
      </text>
    </comment>
  </commentList>
</comments>
</file>

<file path=xl/comments5.xml><?xml version="1.0" encoding="utf-8"?>
<comments xmlns="http://schemas.openxmlformats.org/spreadsheetml/2006/main">
  <authors>
    <author>Илья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К профессиональным творческим мероприятиям относятся конкурсы, фестивали, выставки, олимпиады, учредителем и/или организатором которых является Министерство культуры Российской Федерации, иные государственные организации культуры Российской Федерации, имеющие профессиональную направленность, органы управления культурой субъектов Российской Федерации и подведомственные им детские школы искусств, образовательными организациями среднего и высшего образования отрасли культуры. Обучающиеся, принимавшие участие в нескольких творческих мероприятиях, учитываются однократно.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Полное официальное название мероприятия, согласно положению.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Если место проведение - населённые пункты Ярославской области, то указать площадку. Пример:
г. Ярославль, ГАУК ЯО "Ярославская Государственная Филармония".
Если другой регион, то указать только населённый пункт. Пример:
Вологодская область, г. Череповец.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обучающегося. У коллективов указывается только название, и в скобках - количество человек. Пример: Ансамбль "Бабочка" (7 чел.).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Дата рождения обучающегося приводится в формате "день.месяц.год".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Общеобразовательное учреждение (СОШ, лицей, гимназия, в котором проходит обучение обучающийся ДШИ.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Точные данные по наградным документам.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преподавателя.</t>
        </r>
      </text>
    </comment>
  </commentList>
</comments>
</file>

<file path=xl/comments6.xml><?xml version="1.0" encoding="utf-8"?>
<comments xmlns="http://schemas.openxmlformats.org/spreadsheetml/2006/main">
  <authors>
    <author>Илья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К профессиональным творческим мероприятиям относятся конкурсы, фестивали, выставки, олимпиады, учредителем и/или организатором которых является Министерство культуры Российской Федерации, иные государственные организации культуры Российской Федерации, имеющие профессиональную направленность, органы управления культурой субъектов Российской Федерации и подведомственные им детские школы искусств, образовательными организациями среднего и высшего образования отрасли культуры. Обучающиеся, принимавшие участие в нескольких творческих мероприятиях, учитываются однократно.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Полное официальное название мероприятия, согласно положению.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Если место проведение - населённые пункты Ярославской области, то указать площадку. Пример:
г. Ярославль, ГАУК ЯО "Ярославская Государственная Филармония".
Если другой регион, то указать только населённый пункт.
Если другая страна - то указать страну и город.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обучающегося. У коллективов указывается только название, и в скобках - количество человек. Пример: Ансамбль "Бабочка" (7 чел.).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Дата рождения обучающегося приводится в формате "день.месяц.год".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Общеобразовательное учреждение (СОШ, лицей, гимназия, в котором проходит обучение обучающийся ДШИ.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Точные данные по наградным документам.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преподавателя.</t>
        </r>
      </text>
    </comment>
  </commentList>
</comments>
</file>

<file path=xl/comments7.xml><?xml version="1.0" encoding="utf-8"?>
<comments xmlns="http://schemas.openxmlformats.org/spreadsheetml/2006/main">
  <authors>
    <author>Илья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Полное официальное название мероприятия, согласно положению.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Указать населённый пункт и площадку проведения мероприятия. Пример:
г. Ярославль, ГАУК ЯО "Ярославская Государственная Филармония".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обучающегося. У коллективов указывается только название, и в скобках - количество человек. Пример: Ансамбль "Бабочка" (7 чел.).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Дата рождения обучающегося приводится в формате "день.месяц.год".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Общеобразовательное учреждение (СОШ, лицей, гимназия, в котором проходит обучение обучающийся ДШИ.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Точные данные по наградным документам.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Полные ФИО преподавателя.</t>
        </r>
      </text>
    </comment>
  </commentList>
</comments>
</file>

<file path=xl/comments8.xml><?xml version="1.0" encoding="utf-8"?>
<comments xmlns="http://schemas.openxmlformats.org/spreadsheetml/2006/main">
  <authors>
    <author>Илья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Полное официальное название мероприятия, согласно положению.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Если место проведение - населённые пункты Ярославской области, то указать площадку. Пример:
г. Ярославль, ГАУК ЯО "Ярославская Государственная Филармония".
Если другой регион, то указать только населённый пункт. Пример:
Вологодская область, г. Череповец.</t>
        </r>
      </text>
    </comment>
  </commentList>
</comments>
</file>

<file path=xl/comments9.xml><?xml version="1.0" encoding="utf-8"?>
<comments xmlns="http://schemas.openxmlformats.org/spreadsheetml/2006/main">
  <authors>
    <author>Илья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Указываются мероприятия, имеющие областной и выше статус, или претендующие на него).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полное наименование мероприятия (в соответствии с регламентирующим документом).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только форма регламентирующего документа: положение, программа (семинара, конференции) и т.п., а сам документ прилагается к отчёту в печатной форме.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Указываются такие формы, как конкурс, семинар, конференция, творческая лаборатория и др. (в соответствии с регламентирующим документом).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целевая аудитория мероприятия (преподаватели, обучающиеся и пр.).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либо ваше образовательное учреждение, либо иные площадки, на которых будет проводиться мероприятие.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Указываются планируемые количественные показатели (например, количество участников семинара, лауреатов конкурса и т.п.).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04"/>
          </rPr>
          <t>Илья: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наименование целевой программы, в рамках которой осуществляется финансирование и реализация мероприятия (только если заявленное мероприятие имеет такой статус) и т.п.</t>
        </r>
      </text>
    </comment>
  </commentList>
</comments>
</file>

<file path=xl/sharedStrings.xml><?xml version="1.0" encoding="utf-8"?>
<sst xmlns="http://schemas.openxmlformats.org/spreadsheetml/2006/main" count="822" uniqueCount="298">
  <si>
    <t>Школьный</t>
  </si>
  <si>
    <t>Муниципальный</t>
  </si>
  <si>
    <t>Региональный</t>
  </si>
  <si>
    <t>Всероссийский</t>
  </si>
  <si>
    <t>Международный</t>
  </si>
  <si>
    <t xml:space="preserve">               По уровню
По форме</t>
  </si>
  <si>
    <t>Концерт</t>
  </si>
  <si>
    <t>Фестиваль</t>
  </si>
  <si>
    <t>Выставка</t>
  </si>
  <si>
    <t>Олимпиада</t>
  </si>
  <si>
    <t>В области дизайна</t>
  </si>
  <si>
    <t>В области народного художественного творчества</t>
  </si>
  <si>
    <t>Из них - количество участников в профессиональных творческих мероприятиях</t>
  </si>
  <si>
    <t>Постановка театрализованного представления</t>
  </si>
  <si>
    <t>Конкурс</t>
  </si>
  <si>
    <t>№ строки</t>
  </si>
  <si>
    <t>Межрегиональ-ный</t>
  </si>
  <si>
    <t>Межмуниципаль-ный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</si>
  <si>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</si>
  <si>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</si>
  <si>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</si>
  <si>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</si>
  <si>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</si>
  <si>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</si>
  <si>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</si>
  <si>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</si>
  <si>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</si>
  <si>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Праздничное мероприятие</t>
  </si>
  <si>
    <t>Творческая школа</t>
  </si>
  <si>
    <t>Тематический
вечер</t>
  </si>
  <si>
    <t>10</t>
  </si>
  <si>
    <t>11</t>
  </si>
  <si>
    <t>12</t>
  </si>
  <si>
    <t>13</t>
  </si>
  <si>
    <t>14</t>
  </si>
  <si>
    <t>ВСЕГО (участий)</t>
  </si>
  <si>
    <t>Количество человек</t>
  </si>
  <si>
    <t>Общее количество обучающихся, принявших участие в творческих мероприятиях</t>
  </si>
  <si>
    <t>№ п/п</t>
  </si>
  <si>
    <t>Наименование мероприятия</t>
  </si>
  <si>
    <t>Дата проведения</t>
  </si>
  <si>
    <t>Кол-во участников</t>
  </si>
  <si>
    <t>Место проведения</t>
  </si>
  <si>
    <t>Кол-во участников 
всего</t>
  </si>
  <si>
    <t>Кол-во участников 
ДШИ</t>
  </si>
  <si>
    <t>Организатор</t>
  </si>
  <si>
    <t>Цели мероприятия</t>
  </si>
  <si>
    <t>Задачи мероприятия</t>
  </si>
  <si>
    <t>Призёры</t>
  </si>
  <si>
    <t>Даты проведения</t>
  </si>
  <si>
    <t>всего</t>
  </si>
  <si>
    <t>непосредственно обучающихся ДШИ</t>
  </si>
  <si>
    <t>Количество участников (чел.)</t>
  </si>
  <si>
    <t>6. Творческие мероприятия, проведённые за счёт собственных средств школы 
(т.е. без привлечения программных средств) в отчётном учебном году</t>
  </si>
  <si>
    <t>Полное официальное название</t>
  </si>
  <si>
    <t>Сроки проведения</t>
  </si>
  <si>
    <t>Номинация / инструмент</t>
  </si>
  <si>
    <t>ФИО обучающегося</t>
  </si>
  <si>
    <t>ФИО преподавателя</t>
  </si>
  <si>
    <t>Дата рождения</t>
  </si>
  <si>
    <t>Общеобразо-вательное учреждение</t>
  </si>
  <si>
    <t>7. Творческие достижения обучающихся в профессиональных очных мероприятиях регионального и
межрегионального уровней в отчётном учебном году</t>
  </si>
  <si>
    <t>8. Творческие достижения обучающихся в профессиональных очных мероприятиях всероссийского уровня в отчётном учебном году</t>
  </si>
  <si>
    <t>9. Творческие достижения обучающихся в профессиональных очных мероприятиях международного уровня в отчётном учебном году</t>
  </si>
  <si>
    <t>10. Творческие достижения обучающихся в мероприятиях, включённых в Межведомственный календарь
массовых мероприятий в отчётном учебном году</t>
  </si>
  <si>
    <t>11. Участие обучающихся в социально-массовых мероприятиях (фестивалях, флеш-мобах и др.)</t>
  </si>
  <si>
    <t>Количество обучающихся</t>
  </si>
  <si>
    <t>Полное официальное
название мероприятия</t>
  </si>
  <si>
    <t>12. Календарный план юбилейных и открытых мероприятий школы на следующий учебный год</t>
  </si>
  <si>
    <t>Название мероприятия</t>
  </si>
  <si>
    <t>Цели, задачи мероприятия</t>
  </si>
  <si>
    <t>Форма работы</t>
  </si>
  <si>
    <t>Категория пользователей</t>
  </si>
  <si>
    <t>Сроки исполнения</t>
  </si>
  <si>
    <t>Результаты</t>
  </si>
  <si>
    <t>Примечание</t>
  </si>
  <si>
    <t>Регламенти-рующий документ</t>
  </si>
  <si>
    <t>Муниципальное задание</t>
  </si>
  <si>
    <t>Наименование программы</t>
  </si>
  <si>
    <t>Количество мероприятий:</t>
  </si>
  <si>
    <t>3. Творческие мероприятия, проведённые в рамках муниципальных программ (заданий) в отчётном учебном году</t>
  </si>
  <si>
    <t>2. Участие обучающихся учреждения в творческих мероприятиях в январе - мае отчётного учебного года (кол-во участников)</t>
  </si>
  <si>
    <t>1. Участие обучающихся учреждения в творческих мероприятиях в сентябре - декабре отчётного учебного года (кол-во участников)</t>
  </si>
  <si>
    <t>4. Творческие мероприятия, проведённые в рамках региональных программ в отчётном учебном году</t>
  </si>
  <si>
    <t>5. Творческие мероприятия, проведённые в рамках федеральных программ в отчётном учебном году</t>
  </si>
  <si>
    <t>Участие обучающихся учреждения в творческих мероприятиях в отчётном учебном году</t>
  </si>
  <si>
    <t>Отчётный концерт ДШИ№10, посвящ. Году волонтёра в России "Комсомольцы-добровольцы"</t>
  </si>
  <si>
    <t>VI открытый городской фестиваль "Мама, папа, я - творческая семья"</t>
  </si>
  <si>
    <t>Вероссийский праздник славянской письменности "Поющее слово"</t>
  </si>
  <si>
    <t>VII открытый городской фестиваль "Мама, папа, я - творческая семья"</t>
  </si>
  <si>
    <t>Воспитание и развитие духовных и нравственных семейных ценностей</t>
  </si>
  <si>
    <t>Положение</t>
  </si>
  <si>
    <t>от 3-х до 65 лет</t>
  </si>
  <si>
    <t>Дипломы, грамоты, призы</t>
  </si>
  <si>
    <t>Юбилей ДШИ№10 г.Ярославля (55 лет)</t>
  </si>
  <si>
    <t>Подведение итогов работы ДШИ№10 за 55 лет, Творческие достижения</t>
  </si>
  <si>
    <t>Программа</t>
  </si>
  <si>
    <t>Отчётный концерт</t>
  </si>
  <si>
    <t>Учащиеся с 6-18 лет, выпускники, родители, преподаватели</t>
  </si>
  <si>
    <t>Ярославская государственная филармония</t>
  </si>
  <si>
    <t>750 чел.</t>
  </si>
  <si>
    <t>III Городской фестиваль-конкурс юных исполнителей на домре "Поющая струна"</t>
  </si>
  <si>
    <t>I Городской фестиваль электроакустической музыки "Электроник"</t>
  </si>
  <si>
    <t>Центр патриотического воспитания,                г. Ярославль</t>
  </si>
  <si>
    <t>Хоры</t>
  </si>
  <si>
    <t>СОШ № 56, 10, 87</t>
  </si>
  <si>
    <t>Региональный гражданско-патриотический фестиваль "Красная гвоздика",                            г. Ярославль</t>
  </si>
  <si>
    <t>18.10.2018 - 21.10.2018</t>
  </si>
  <si>
    <t>Корель Арина Эдуардовна</t>
  </si>
  <si>
    <t>СОШ № 10</t>
  </si>
  <si>
    <t>Диплом лауреата II степени</t>
  </si>
  <si>
    <t>VIII Международный конкурс "Славься, Отечество!",                         г. Рыбинск</t>
  </si>
  <si>
    <t>КДК "Переборы и ДШИ г. Рыбинска</t>
  </si>
  <si>
    <t>Интрументальное исполнительство - домра</t>
  </si>
  <si>
    <t>Интрументальное исполнительство - ансамбли - скрипка</t>
  </si>
  <si>
    <t>Диплом лауреата I степени</t>
  </si>
  <si>
    <t>Академический вокал</t>
  </si>
  <si>
    <t>Ахова Анастасия Юрьевна</t>
  </si>
  <si>
    <t>СОШ № 56</t>
  </si>
  <si>
    <t>Дипломант</t>
  </si>
  <si>
    <t>Международный конкурс музыкантов-исполнителей «Primavera»</t>
  </si>
  <si>
    <t>ДШИ им. Н.Н.Алмазова,           г. Ярославль</t>
  </si>
  <si>
    <t>01.11.2018 - 03.11.2018</t>
  </si>
  <si>
    <t>Домра - соло</t>
  </si>
  <si>
    <t>Ансамбли</t>
  </si>
  <si>
    <t>Диплом лауреата III степени</t>
  </si>
  <si>
    <t>VIII Открытый Ярославский фестиваль-конкурс «Играй, мой баян!»</t>
  </si>
  <si>
    <t>06.12.2018 - 08.12.2018</t>
  </si>
  <si>
    <t>ДШИ № 1,                   г. Ярославль</t>
  </si>
  <si>
    <t>Ансамбли - младшая группа</t>
  </si>
  <si>
    <t xml:space="preserve">СОШ № 56 </t>
  </si>
  <si>
    <t>V Рыбинский региональный конкурс юных пианистов имени М.Л.Челищевой</t>
  </si>
  <si>
    <t>14.12.2018 - 15.12.2018</t>
  </si>
  <si>
    <t>ДШИ № 1 им. П.И.Чайковского,       г. Рыбинск</t>
  </si>
  <si>
    <t>Фортепиано - солисты - младшая группа</t>
  </si>
  <si>
    <t>Маслова Екатерина Владимировна</t>
  </si>
  <si>
    <t>I Всероссийская олимпиада по музыкальной литературе среди обучающихся 4-8 классов ДМШ и ДШИ России  «Музыкальный эрудит»</t>
  </si>
  <si>
    <t>17.10.2018 - 20.10.2018</t>
  </si>
  <si>
    <t>г. Санкт-Петербург</t>
  </si>
  <si>
    <t>4-8 классы ДМШ и ДШИ</t>
  </si>
  <si>
    <t>VIII Международный конкурс-фестиваль музыкально-художественного творчества «Открытые страницы"</t>
  </si>
  <si>
    <t>ДК «Магистраль»,       г. Ярославль</t>
  </si>
  <si>
    <t>Солисты</t>
  </si>
  <si>
    <t>Габа Полина Сергеевна</t>
  </si>
  <si>
    <t>XI Всероссийский конкурс-выставка детского изобразительного и декоративно-прикладного творчества среди подготовительных групп художественных отделений ДШИ и  ДХШ "Рождественские встречи"</t>
  </si>
  <si>
    <t>17.12.2018 - 21.12.2018</t>
  </si>
  <si>
    <t>ДШИ им. Стомпелева,                г. Ярославль</t>
  </si>
  <si>
    <t>Живопись</t>
  </si>
  <si>
    <t>СОШ № 58</t>
  </si>
  <si>
    <t>Нвдокимова Ирина Михайловна</t>
  </si>
  <si>
    <t>Мустафина Любовь Андреевна</t>
  </si>
  <si>
    <t>Преп. Чернятина Яна Владимировна,    конц-р Саиганданова Ольга Евгеньевна</t>
  </si>
  <si>
    <t>Недюжин Михаил Анатольевич</t>
  </si>
  <si>
    <t>Пермякова Марина Борисовна</t>
  </si>
  <si>
    <t>Преп. Астафьева Алла Александровна, конц-р Костицына Лия Георгиевна</t>
  </si>
  <si>
    <t>Преп. Сидельникова Ольга Константиновна, конц-р Костицына Лия Георгиевна</t>
  </si>
  <si>
    <t>Преп. Максимова Ольга Владимировна, конц-р Никитина Юлия Александровна</t>
  </si>
  <si>
    <t>Наумова Тамара Витальевна</t>
  </si>
  <si>
    <t>Никитин Кирилл Александрович</t>
  </si>
  <si>
    <t>Старший хор          (35 человек)</t>
  </si>
  <si>
    <t>Ансамбль баянистов «Трезвучие»           (3 человека)</t>
  </si>
  <si>
    <t>Эстрадный ансамбль «Отражение»          (5 человек)</t>
  </si>
  <si>
    <t>Ансамбль домр "Мечта"                   (6 человек)</t>
  </si>
  <si>
    <t>08.02.2019 - 10.02.2019</t>
  </si>
  <si>
    <t>ДШИ им. Д.Когана,    г. Ярославль</t>
  </si>
  <si>
    <t>Фортепиано - соло</t>
  </si>
  <si>
    <t>Фортепиано - ансамбли</t>
  </si>
  <si>
    <t>Саиганданова Ольга Евгеньевна</t>
  </si>
  <si>
    <t>XIV Епархиальный хоровой фестиваль им. Священника Василия Зиновьева</t>
  </si>
  <si>
    <t>09.02.2019 - 10.02.2019</t>
  </si>
  <si>
    <t>г. Борисоглебск</t>
  </si>
  <si>
    <t>Академические и церковные хоры</t>
  </si>
  <si>
    <t>СОШ № 56, 10, 58, 99</t>
  </si>
  <si>
    <t>Рук. Одинцова Галина Валентиновна, конц-р Никитина Юлия Александровна</t>
  </si>
  <si>
    <t>Всероссийский конкурс хоров и академического вокала «Северное бельканто»</t>
  </si>
  <si>
    <t>22.02.1019 - 24.02.2019</t>
  </si>
  <si>
    <t>г. Вологда</t>
  </si>
  <si>
    <t>Младшие хоры</t>
  </si>
  <si>
    <t xml:space="preserve">СОШ № 56, 10, Гимн. № 2 </t>
  </si>
  <si>
    <t>Рук. Афанасьева Татьяна Анатольевна, конц-р Махова Елена Юрьевна</t>
  </si>
  <si>
    <t>Средние хоры</t>
  </si>
  <si>
    <t>Вокал - дуэты</t>
  </si>
  <si>
    <t>Вокал - соло</t>
  </si>
  <si>
    <t>Тяжелов Захар Александрович</t>
  </si>
  <si>
    <t>III Областной фестиваль-концерт «И звуки музыки прелестной», посвященный Е.М.Стомпелеву</t>
  </si>
  <si>
    <t>ДШИ им. Стомпелева,               г. Ярославль</t>
  </si>
  <si>
    <t>Народные коллективы и солисты</t>
  </si>
  <si>
    <t>Брюзгина Ульяна Олеговна</t>
  </si>
  <si>
    <t>VIII Межрегиональный конкурс юных исполнителей им. Баснера</t>
  </si>
  <si>
    <t>22.02.2019 - 03.03.2019</t>
  </si>
  <si>
    <t>ДШИ им. Л.В.Собинова,           г. Ярославль</t>
  </si>
  <si>
    <t>Струнно-смычковые инструменты - ансамбли</t>
  </si>
  <si>
    <t>Дуэт "Виолино"      (2 человека)</t>
  </si>
  <si>
    <t>Гитара - сольное исполнительство</t>
  </si>
  <si>
    <t>Чирков Михаил Александрович</t>
  </si>
  <si>
    <t>Гаврюшов Альберт Николаевич</t>
  </si>
  <si>
    <t>I Всероссийский конкурс исполнителей на академических струнно-смычковых инструментах среди обучающихся 1-8 классов ДМШ и ДШИ России</t>
  </si>
  <si>
    <t>г. С.-Петербург</t>
  </si>
  <si>
    <t>Струнные инструменты - ансамбли</t>
  </si>
  <si>
    <t>Дуэт "Виолино"   (2 человека)</t>
  </si>
  <si>
    <t>Ярославский областной конкурс фортепианной музыки «Музыкальные надежды»</t>
  </si>
  <si>
    <t>01.03.2019 - 02.03.2019</t>
  </si>
  <si>
    <t>ЯМУ                         им. Л.В.Собинова</t>
  </si>
  <si>
    <t xml:space="preserve">Фортепиано - солисты  </t>
  </si>
  <si>
    <t>Елисеева Лилия Александровна</t>
  </si>
  <si>
    <t>Конкурс пианистов «Играем Баха» в рамках VIII Межрегионального фестиваля искусств «Играм Баха»</t>
  </si>
  <si>
    <t>ДШИ № 1,                   г. Кострома</t>
  </si>
  <si>
    <t>ДШИ №10 г.Ярославля</t>
  </si>
  <si>
    <t>X Международный конкурс-фестиваль музыкально-художественного творчества «Открытые страницы»</t>
  </si>
  <si>
    <t>07.03.2019 - 10.03.2019</t>
  </si>
  <si>
    <t>ДК «Магистраль», г. Ярославль</t>
  </si>
  <si>
    <t>Сольное исполнительство</t>
  </si>
  <si>
    <t>XIII Межрегиональный фестиваль детских хоровых коллективов «Праздник песни»</t>
  </si>
  <si>
    <t>Ярославская государственная филармония,              г. Ярославль</t>
  </si>
  <si>
    <t>СОШ № 56, 5, 10, 58, 99, 30</t>
  </si>
  <si>
    <t>Младший хор        (40 человек)</t>
  </si>
  <si>
    <t>Хор мальчиков "Русский парень"  (40 человек)</t>
  </si>
  <si>
    <t>СОШ № 56, 5, 10, 58, 99, 30, Гимн. № 2</t>
  </si>
  <si>
    <t>Старший хор         (35 человек)</t>
  </si>
  <si>
    <t>Рук. Чернятина Яна Владимировна, конц-р Саиганданова Ольга Евгеньевна</t>
  </si>
  <si>
    <t>IX Международный музыкальный конкурс «Дети в мире старинной музыки»</t>
  </si>
  <si>
    <t>г. Мос ква</t>
  </si>
  <si>
    <t>23.03.2019 - 27.03.2019</t>
  </si>
  <si>
    <t>III Открытый Ярославский фестиваль-конкурс хоровых коллективов</t>
  </si>
  <si>
    <t>28.03.2019 - 29.03.2019</t>
  </si>
  <si>
    <t>ДШИ «Канцона»,      г. Ярославль</t>
  </si>
  <si>
    <t>Смешанные  хоры</t>
  </si>
  <si>
    <t>Хор мальчиков "Русский парень"              (35 человек)</t>
  </si>
  <si>
    <t>Младший хор "Искорки"              (35 человек)</t>
  </si>
  <si>
    <t>СОШ № 56, 5, 10, 58, 99, 30, Гим. № 2</t>
  </si>
  <si>
    <t>Всероссийский конкурс юных исполнителей на народных инструментах им. В.Н. Городовской</t>
  </si>
  <si>
    <t>29.03.2019 - 31.03.2019</t>
  </si>
  <si>
    <t>ЯМУ                     им. Л.В.Собинова</t>
  </si>
  <si>
    <t xml:space="preserve">Солисты </t>
  </si>
  <si>
    <t>Преп. Недюжина Наталья Леонидовна, конц-р Никитина Юлия Александровна</t>
  </si>
  <si>
    <t>Кузьмичева Ольга Олеговна</t>
  </si>
  <si>
    <t>Горячев Егор Александрович</t>
  </si>
  <si>
    <t>Чумикова Ксения Владимировна</t>
  </si>
  <si>
    <t xml:space="preserve">Ансамбли </t>
  </si>
  <si>
    <t>Рук. Недюжин Михаил Анатоль евич и Недюжина Наталья Леонидовна, конц-р Никитина Юлия Александровна</t>
  </si>
  <si>
    <t>Ансамбль русских народных инструментов  "Домра Плюс"                   (8 человек)</t>
  </si>
  <si>
    <t>Рук. Астафьева Алла Александровна, конц-р Костицына Лия Георгиевна</t>
  </si>
  <si>
    <t>Открытый региональный конкурс юных исполнителей на домре и балалайке «Звенящие струны Волжских берегов»</t>
  </si>
  <si>
    <t>г. Кострома</t>
  </si>
  <si>
    <t>V Международный конкурс творчества и искусства «Арт Триумф»</t>
  </si>
  <si>
    <t>г. Ярославль</t>
  </si>
  <si>
    <t>Сахаров Артём Эдуардович</t>
  </si>
  <si>
    <t>Чернятина Яна Владимировна</t>
  </si>
  <si>
    <t>Международный фестиваль-конкурс «Гармония культур»</t>
  </si>
  <si>
    <t>12.04.2019 - 15.04.2019</t>
  </si>
  <si>
    <t>г. Казань</t>
  </si>
  <si>
    <t>Преп. Афанасьева Татьяна Анатольевна, конц-р Махова Елена Юрьевна</t>
  </si>
  <si>
    <t>Руднева Маргарита Николаевна</t>
  </si>
  <si>
    <t>Хор мальчиков "Русский парень"  (25 человек)</t>
  </si>
  <si>
    <t>СОШ № 56, 10.5, 33, 90, Гимн. № 2</t>
  </si>
  <si>
    <t>Всероссийский конкурс молодых музыкантов «Исполняем классику»</t>
  </si>
  <si>
    <t>13.04.2019 - 14.04.2019</t>
  </si>
  <si>
    <t>XVII Межрегиональный конкурс вокального, хореографического и инструментального исполнительства «Музыкальная весна»</t>
  </si>
  <si>
    <t>18.04.2019 - 21.04.2019</t>
  </si>
  <si>
    <t>г. Рыбинск</t>
  </si>
  <si>
    <t>Академический вокал - соло</t>
  </si>
  <si>
    <t>Народные инструменты - соло</t>
  </si>
  <si>
    <t>Гран-При</t>
  </si>
  <si>
    <t>III Международный фортепианный конкурс имени Натана Перельмана</t>
  </si>
  <si>
    <t>03.05.2019 - 07.05.2019</t>
  </si>
  <si>
    <t>Межрегиональный конкурс для учащихся 1-х классов ДМШ, ДШИ, ДХШ, СОШ «Творческий дебют»</t>
  </si>
  <si>
    <t>МБУДО ДШИ № 5 им. Трифонова,         г. Вологда</t>
  </si>
  <si>
    <t>ИКК "Вятское"</t>
  </si>
  <si>
    <t>Вокал - солисты</t>
  </si>
  <si>
    <t>III Международный музыкальный конкурс                                    «Вятское – 2019»</t>
  </si>
  <si>
    <t>III Международный музыкальный конкурс                                     «Вятское – 2019»</t>
  </si>
  <si>
    <t>Воронова Евгения Александровна</t>
  </si>
  <si>
    <t>Одинцов Дмитрий Антонович</t>
  </si>
  <si>
    <t>Ерофеев Николай Сергеевич</t>
  </si>
  <si>
    <t>Аверкин Даниил Романович</t>
  </si>
  <si>
    <t>Аверкина Дарья Романовна</t>
  </si>
  <si>
    <t>Карамышева Анна Сергеевна</t>
  </si>
  <si>
    <t xml:space="preserve">Дуэт: Тяжелов Захар Александрович и Мадонов Богдан Кириллович             (2 человека) </t>
  </si>
  <si>
    <t>Потёмкина Анастасия Олеговна</t>
  </si>
  <si>
    <t>Дуэт: Рытова Полина Сергеевна и Чегодаева Александра Васильевна              (2 человека)</t>
  </si>
  <si>
    <t>Бутрим Анастасия Дмитриевна</t>
  </si>
  <si>
    <t>Ерофеева Любовь Сергеевна</t>
  </si>
  <si>
    <t>Гимн. № 2</t>
  </si>
  <si>
    <t>СОШ № 90, 56</t>
  </si>
  <si>
    <t>СОШ № 10, 5</t>
  </si>
  <si>
    <t>СОШ № 56, 10, 58, 99, 90</t>
  </si>
  <si>
    <t>Вокальный ансамбль юношей                (6 человек)</t>
  </si>
  <si>
    <t>Областной фестиваль хоровой музыки "Поющее слово", посвященный Дню славянской письменности и культуры</t>
  </si>
  <si>
    <t>Набережная р. Волги, Успенский собор,                       г.  Ярославль</t>
  </si>
  <si>
    <t>СОШ № 56, 5, 10, 58, 99, 90</t>
  </si>
  <si>
    <t>Хор мальчиков "Русский парень"        (40 человек)</t>
  </si>
  <si>
    <t>СОШ № 56, 5, 10, 58, 99, 90, Гимн. № 2</t>
  </si>
  <si>
    <t>Волжская набережная, Успенский собор,  г. Ярославль</t>
  </si>
  <si>
    <t>Департамент культуры Ярославской области,  ГУК ЯО "Областной Дом народного творчества"</t>
  </si>
  <si>
    <t>Отчётный концерт ДШИ№10 по итогам 2018-2019 учебного года (в Яр. Гос. Филармонии)</t>
  </si>
  <si>
    <t>Младший хор "Искорки"              (40 человек)</t>
  </si>
  <si>
    <t>Хор мальчиков "Русский парень"   (35 человек)</t>
  </si>
  <si>
    <t>Дуэт : Соков Кирилл Леонидович и Поникарова Диана Алексеевна            (2 человека)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</si>
</sst>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14" fontId="2" fillId="0" borderId="0" xfId="0" applyNumberFormat="1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7" fontId="2" fillId="0" borderId="0" xfId="0" applyNumberFormat="1" applyFont="1" applyAlignment="1" applyProtection="1">
      <alignment horizontal="center" vertical="center" wrapText="1"/>
      <protection locked="0"/>
    </xf>
    <xf numFmtId="17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view="pageLayout" topLeftCell="A4" zoomScale="85" zoomScalePageLayoutView="85" workbookViewId="0">
      <selection activeCell="I20" sqref="I20"/>
    </sheetView>
  </sheetViews>
  <sheetFormatPr defaultRowHeight="15"/>
  <cols>
    <col min="1" max="1" width="19.42578125" style="1" customWidth="1"/>
    <col min="2" max="2" width="7.140625" style="1" customWidth="1"/>
    <col min="3" max="3" width="10.7109375" style="1" customWidth="1"/>
    <col min="4" max="4" width="15.7109375" style="1" customWidth="1"/>
    <col min="5" max="5" width="18" style="1" customWidth="1"/>
    <col min="6" max="6" width="13.85546875" style="1" customWidth="1"/>
    <col min="7" max="7" width="15.140625" style="1" customWidth="1"/>
    <col min="8" max="8" width="14.5703125" style="1" customWidth="1"/>
    <col min="9" max="9" width="16.28515625" style="1" customWidth="1"/>
    <col min="10" max="16384" width="9.140625" style="1"/>
  </cols>
  <sheetData>
    <row r="1" spans="1:9" ht="15.75">
      <c r="A1" s="39" t="s">
        <v>85</v>
      </c>
      <c r="B1" s="39"/>
      <c r="C1" s="39"/>
      <c r="D1" s="39"/>
      <c r="E1" s="39"/>
      <c r="F1" s="39"/>
      <c r="G1" s="39"/>
      <c r="H1" s="39"/>
      <c r="I1" s="39"/>
    </row>
    <row r="3" spans="1:9" ht="15.75">
      <c r="A3" s="39" t="s">
        <v>82</v>
      </c>
      <c r="B3" s="39"/>
      <c r="C3" s="39"/>
      <c r="D3" s="39"/>
      <c r="E3" s="39"/>
      <c r="F3" s="39"/>
      <c r="G3" s="39"/>
      <c r="H3" s="39"/>
      <c r="I3" s="39"/>
    </row>
    <row r="5" spans="1:9" ht="30" customHeight="1">
      <c r="A5" s="8" t="s">
        <v>5</v>
      </c>
      <c r="B5" s="9" t="s">
        <v>15</v>
      </c>
      <c r="C5" s="10" t="s">
        <v>0</v>
      </c>
      <c r="D5" s="10" t="s">
        <v>1</v>
      </c>
      <c r="E5" s="9" t="s">
        <v>17</v>
      </c>
      <c r="F5" s="10" t="s">
        <v>2</v>
      </c>
      <c r="G5" s="9" t="s">
        <v>16</v>
      </c>
      <c r="H5" s="10" t="s">
        <v>3</v>
      </c>
      <c r="I5" s="10" t="s">
        <v>4</v>
      </c>
    </row>
    <row r="6" spans="1:9">
      <c r="A6" s="4" t="s">
        <v>6</v>
      </c>
      <c r="B6" s="12" t="s">
        <v>18</v>
      </c>
      <c r="C6" s="5">
        <v>80</v>
      </c>
      <c r="D6" s="5">
        <v>75</v>
      </c>
      <c r="E6" s="5">
        <v>245</v>
      </c>
      <c r="F6" s="5">
        <v>35</v>
      </c>
      <c r="G6" s="5"/>
      <c r="H6" s="5"/>
      <c r="I6" s="5"/>
    </row>
    <row r="7" spans="1:9">
      <c r="A7" s="4" t="s">
        <v>7</v>
      </c>
      <c r="B7" s="12" t="s">
        <v>19</v>
      </c>
      <c r="C7" s="5"/>
      <c r="D7" s="5"/>
      <c r="E7" s="5"/>
      <c r="F7" s="5">
        <v>35</v>
      </c>
      <c r="G7" s="5"/>
      <c r="H7" s="5"/>
      <c r="I7" s="5"/>
    </row>
    <row r="8" spans="1:9">
      <c r="A8" s="4" t="s">
        <v>8</v>
      </c>
      <c r="B8" s="12" t="s">
        <v>20</v>
      </c>
      <c r="C8" s="5">
        <v>22</v>
      </c>
      <c r="D8" s="5"/>
      <c r="E8" s="5"/>
      <c r="F8" s="5"/>
      <c r="G8" s="5"/>
      <c r="H8" s="5"/>
      <c r="I8" s="5"/>
    </row>
    <row r="9" spans="1:9">
      <c r="A9" s="4" t="s">
        <v>14</v>
      </c>
      <c r="B9" s="12" t="s">
        <v>21</v>
      </c>
      <c r="C9" s="5"/>
      <c r="D9" s="5"/>
      <c r="E9" s="5">
        <v>3</v>
      </c>
      <c r="F9" s="5">
        <v>1</v>
      </c>
      <c r="G9" s="5"/>
      <c r="H9" s="5">
        <v>9</v>
      </c>
      <c r="I9" s="5">
        <v>18</v>
      </c>
    </row>
    <row r="10" spans="1:9">
      <c r="A10" s="4" t="s">
        <v>9</v>
      </c>
      <c r="B10" s="12" t="s">
        <v>22</v>
      </c>
      <c r="C10" s="5"/>
      <c r="D10" s="5"/>
      <c r="E10" s="5"/>
      <c r="F10" s="5"/>
      <c r="G10" s="5"/>
      <c r="H10" s="5">
        <v>2</v>
      </c>
      <c r="I10" s="5"/>
    </row>
    <row r="11" spans="1:9" ht="45">
      <c r="A11" s="6" t="s">
        <v>13</v>
      </c>
      <c r="B11" s="12" t="s">
        <v>23</v>
      </c>
      <c r="C11" s="5"/>
      <c r="D11" s="5"/>
      <c r="E11" s="5"/>
      <c r="F11" s="5"/>
      <c r="G11" s="5"/>
      <c r="H11" s="5"/>
      <c r="I11" s="5"/>
    </row>
    <row r="12" spans="1:9" ht="45" customHeight="1">
      <c r="A12" s="6" t="s">
        <v>11</v>
      </c>
      <c r="B12" s="12" t="s">
        <v>24</v>
      </c>
      <c r="C12" s="5"/>
      <c r="D12" s="5"/>
      <c r="E12" s="5"/>
      <c r="F12" s="5"/>
      <c r="G12" s="5"/>
      <c r="H12" s="5"/>
      <c r="I12" s="5"/>
    </row>
    <row r="13" spans="1:9">
      <c r="A13" s="6" t="s">
        <v>10</v>
      </c>
      <c r="B13" s="12" t="s">
        <v>25</v>
      </c>
      <c r="C13" s="5"/>
      <c r="D13" s="5"/>
      <c r="E13" s="5"/>
      <c r="F13" s="5"/>
      <c r="G13" s="5"/>
      <c r="H13" s="5"/>
      <c r="I13" s="5"/>
    </row>
    <row r="14" spans="1:9" ht="30">
      <c r="A14" s="6" t="s">
        <v>29</v>
      </c>
      <c r="B14" s="12" t="s">
        <v>26</v>
      </c>
      <c r="C14" s="5"/>
      <c r="D14" s="5"/>
      <c r="E14" s="5"/>
      <c r="F14" s="5"/>
      <c r="G14" s="5"/>
      <c r="H14" s="5"/>
      <c r="I14" s="5"/>
    </row>
    <row r="15" spans="1:9" ht="30">
      <c r="A15" s="6" t="s">
        <v>27</v>
      </c>
      <c r="B15" s="12" t="s">
        <v>30</v>
      </c>
      <c r="C15" s="5">
        <v>374</v>
      </c>
      <c r="D15" s="5">
        <v>40</v>
      </c>
      <c r="E15" s="5"/>
      <c r="F15" s="5"/>
      <c r="G15" s="5"/>
      <c r="H15" s="5"/>
      <c r="I15" s="5"/>
    </row>
    <row r="16" spans="1:9">
      <c r="A16" s="6" t="s">
        <v>28</v>
      </c>
      <c r="B16" s="12" t="s">
        <v>31</v>
      </c>
      <c r="C16" s="5"/>
      <c r="D16" s="5"/>
      <c r="E16" s="5"/>
      <c r="F16" s="5"/>
      <c r="G16" s="5"/>
      <c r="H16" s="5"/>
      <c r="I16" s="5"/>
    </row>
    <row r="17" spans="1:9">
      <c r="A17" s="11" t="s">
        <v>35</v>
      </c>
      <c r="B17" s="12" t="s">
        <v>32</v>
      </c>
      <c r="C17" s="10">
        <f>C6+C7+C8+C9+C10+C11+C12+C13+C14+C15+C16</f>
        <v>476</v>
      </c>
      <c r="D17" s="10">
        <f t="shared" ref="D17:I17" si="0">D6+D7+D8+D9+D10+D11+D12+D13+D14+D15+D16</f>
        <v>115</v>
      </c>
      <c r="E17" s="10">
        <f t="shared" si="0"/>
        <v>248</v>
      </c>
      <c r="F17" s="10">
        <f t="shared" si="0"/>
        <v>71</v>
      </c>
      <c r="G17" s="10">
        <f t="shared" si="0"/>
        <v>0</v>
      </c>
      <c r="H17" s="10">
        <f t="shared" si="0"/>
        <v>11</v>
      </c>
      <c r="I17" s="10">
        <f t="shared" si="0"/>
        <v>18</v>
      </c>
    </row>
    <row r="18" spans="1:9" ht="15" customHeight="1">
      <c r="A18" s="45" t="s">
        <v>36</v>
      </c>
      <c r="B18" s="43" t="s">
        <v>33</v>
      </c>
      <c r="C18" s="41">
        <v>230</v>
      </c>
      <c r="D18" s="41">
        <v>98</v>
      </c>
      <c r="E18" s="41">
        <v>63</v>
      </c>
      <c r="F18" s="5">
        <v>36</v>
      </c>
      <c r="G18" s="5">
        <v>0</v>
      </c>
      <c r="H18" s="5">
        <v>11</v>
      </c>
      <c r="I18" s="5">
        <v>18</v>
      </c>
    </row>
    <row r="19" spans="1:9">
      <c r="A19" s="46"/>
      <c r="B19" s="44"/>
      <c r="C19" s="42"/>
      <c r="D19" s="42"/>
      <c r="E19" s="42"/>
      <c r="F19" s="40">
        <v>65</v>
      </c>
      <c r="G19" s="40"/>
      <c r="H19" s="40"/>
      <c r="I19" s="40"/>
    </row>
    <row r="20" spans="1:9" ht="75">
      <c r="A20" s="7" t="s">
        <v>12</v>
      </c>
      <c r="B20" s="12" t="s">
        <v>34</v>
      </c>
      <c r="C20" s="5">
        <v>0</v>
      </c>
      <c r="D20" s="5">
        <v>0</v>
      </c>
      <c r="E20" s="5">
        <v>3</v>
      </c>
      <c r="F20" s="5">
        <v>36</v>
      </c>
      <c r="G20" s="5">
        <v>0</v>
      </c>
      <c r="H20" s="5">
        <v>11</v>
      </c>
      <c r="I20" s="5">
        <v>18</v>
      </c>
    </row>
    <row r="21" spans="1:9">
      <c r="A21" s="3"/>
      <c r="B21" s="2"/>
    </row>
  </sheetData>
  <sheetProtection password="CC6D" sheet="1" objects="1" scenarios="1" selectLockedCells="1"/>
  <mergeCells count="8">
    <mergeCell ref="A3:I3"/>
    <mergeCell ref="A1:I1"/>
    <mergeCell ref="F19:I19"/>
    <mergeCell ref="E18:E19"/>
    <mergeCell ref="D18:D19"/>
    <mergeCell ref="C18:C19"/>
    <mergeCell ref="B18:B19"/>
    <mergeCell ref="A18:A19"/>
  </mergeCells>
  <dataValidations count="3">
    <dataValidation type="whole" allowBlank="1" showInputMessage="1" showErrorMessage="1" sqref="E18:E19 D18:D19 G18 C18:C19 H18 I18 F18">
      <formula1>0</formula1>
      <formula2>C17</formula2>
    </dataValidation>
    <dataValidation type="whole" allowBlank="1" showInputMessage="1" showErrorMessage="1" sqref="C20 D20 E20 F20 G20 H20 I20">
      <formula1>0</formula1>
      <formula2>C18</formula2>
    </dataValidation>
    <dataValidation type="whole" allowBlank="1" showInputMessage="1" showErrorMessage="1" sqref="F19:I19">
      <formula1>0</formula1>
      <formula2>F18+G18+H18+I18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Header>&amp;R&amp;"Times New Roman,обычный"&amp;10Анализ деятельности образовательного учреждения культурыпо итогам 2018-2019 учебного года. Форма 2</oddHeader>
    <oddFooter>&amp;C&amp;P</oddFooter>
  </headerFooter>
  <ignoredErrors>
    <ignoredError sqref="B20 B6:B18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5"/>
  <sheetViews>
    <sheetView view="pageLayout" topLeftCell="A17" workbookViewId="0">
      <selection activeCell="F20" sqref="F20"/>
    </sheetView>
  </sheetViews>
  <sheetFormatPr defaultRowHeight="12.75"/>
  <cols>
    <col min="1" max="1" width="3.85546875" style="19" customWidth="1"/>
    <col min="2" max="2" width="27.140625" style="19" customWidth="1"/>
    <col min="3" max="3" width="10" style="19" customWidth="1"/>
    <col min="4" max="4" width="16.42578125" style="19" customWidth="1"/>
    <col min="5" max="5" width="11" style="19" customWidth="1"/>
    <col min="6" max="6" width="15.140625" style="19" customWidth="1"/>
    <col min="7" max="7" width="8.5703125" style="19" customWidth="1"/>
    <col min="8" max="8" width="12.28515625" style="19" customWidth="1"/>
    <col min="9" max="9" width="11.5703125" style="19" customWidth="1"/>
    <col min="10" max="10" width="15.140625" style="19" customWidth="1"/>
    <col min="11" max="16384" width="9.140625" style="19"/>
  </cols>
  <sheetData>
    <row r="1" spans="1:10" ht="31.5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</row>
    <row r="3" spans="1:10" ht="38.25">
      <c r="A3" s="25" t="s">
        <v>38</v>
      </c>
      <c r="B3" s="25" t="s">
        <v>54</v>
      </c>
      <c r="C3" s="25" t="s">
        <v>55</v>
      </c>
      <c r="D3" s="25" t="s">
        <v>42</v>
      </c>
      <c r="E3" s="25" t="s">
        <v>56</v>
      </c>
      <c r="F3" s="25" t="s">
        <v>57</v>
      </c>
      <c r="G3" s="25" t="s">
        <v>59</v>
      </c>
      <c r="H3" s="25" t="s">
        <v>60</v>
      </c>
      <c r="I3" s="25" t="s">
        <v>48</v>
      </c>
      <c r="J3" s="25" t="s">
        <v>58</v>
      </c>
    </row>
    <row r="4" spans="1:10" ht="51">
      <c r="A4" s="29">
        <f>IF(OR(B4&lt;&gt;0, C4&lt;&gt;0, D4&lt;&gt;0, E4&lt;&gt;0, F4&lt;&gt;0, G4&lt;&gt;0, H4&lt;&gt;0, I4&lt;&gt;0, J4&lt;&gt;0), 1, "")</f>
        <v>1</v>
      </c>
      <c r="B4" s="16" t="s">
        <v>131</v>
      </c>
      <c r="C4" s="18" t="s">
        <v>132</v>
      </c>
      <c r="D4" s="16" t="s">
        <v>133</v>
      </c>
      <c r="E4" s="18" t="s">
        <v>134</v>
      </c>
      <c r="F4" s="18" t="s">
        <v>135</v>
      </c>
      <c r="G4" s="17">
        <v>39970</v>
      </c>
      <c r="H4" s="18" t="s">
        <v>118</v>
      </c>
      <c r="I4" s="18"/>
      <c r="J4" s="18" t="s">
        <v>153</v>
      </c>
    </row>
    <row r="5" spans="1:10" ht="51">
      <c r="A5" s="29">
        <f>IF(OR(B5&lt;&gt;0, C5&lt;&gt;0, D5&lt;&gt;0, E5&lt;&gt;0, F5&lt;&gt;0, G5&lt;&gt;0, H5&lt;&gt;0, I5&lt;&gt;0, J5&lt;&gt;0), 2, "")</f>
        <v>2</v>
      </c>
      <c r="B5" s="16" t="s">
        <v>126</v>
      </c>
      <c r="C5" s="18" t="s">
        <v>127</v>
      </c>
      <c r="D5" s="16" t="s">
        <v>128</v>
      </c>
      <c r="E5" s="18" t="s">
        <v>129</v>
      </c>
      <c r="F5" s="18" t="s">
        <v>160</v>
      </c>
      <c r="G5" s="18"/>
      <c r="H5" s="18" t="s">
        <v>130</v>
      </c>
      <c r="I5" s="18" t="s">
        <v>119</v>
      </c>
      <c r="J5" s="18" t="s">
        <v>152</v>
      </c>
    </row>
    <row r="6" spans="1:10" ht="76.5">
      <c r="A6" s="29">
        <f>IF(OR(B6&lt;&gt;0, C6&lt;&gt;0, D6&lt;&gt;0, E6&lt;&gt;0, F6&lt;&gt;0, G6&lt;&gt;0, H6&lt;&gt;0, I6&lt;&gt;0, J6&lt;&gt;0), 3, "")</f>
        <v>3</v>
      </c>
      <c r="B6" s="16" t="s">
        <v>269</v>
      </c>
      <c r="C6" s="17">
        <v>43597</v>
      </c>
      <c r="D6" s="16" t="s">
        <v>267</v>
      </c>
      <c r="E6" s="18" t="s">
        <v>268</v>
      </c>
      <c r="F6" s="18" t="s">
        <v>183</v>
      </c>
      <c r="G6" s="17">
        <v>39078</v>
      </c>
      <c r="H6" s="18" t="s">
        <v>118</v>
      </c>
      <c r="I6" s="18"/>
      <c r="J6" s="18" t="s">
        <v>251</v>
      </c>
    </row>
    <row r="7" spans="1:10" ht="76.5">
      <c r="A7" s="29">
        <f>IF(OR(B7&lt;&gt;0, C7&lt;&gt;0, D7&lt;&gt;0, E7&lt;&gt;0, F7&lt;&gt;0, G7&lt;&gt;0, H7&lt;&gt;0, I7&lt;&gt;0, J7&lt;&gt;0), 4, "")</f>
        <v>4</v>
      </c>
      <c r="B7" s="16" t="s">
        <v>270</v>
      </c>
      <c r="C7" s="17">
        <v>43597</v>
      </c>
      <c r="D7" s="16" t="s">
        <v>267</v>
      </c>
      <c r="E7" s="18" t="s">
        <v>268</v>
      </c>
      <c r="F7" s="18" t="s">
        <v>252</v>
      </c>
      <c r="G7" s="17">
        <v>39854</v>
      </c>
      <c r="H7" s="18" t="s">
        <v>118</v>
      </c>
      <c r="I7" s="18"/>
      <c r="J7" s="18" t="s">
        <v>251</v>
      </c>
    </row>
    <row r="8" spans="1:10" ht="51">
      <c r="A8" s="29">
        <f>IF(OR(B8&lt;&gt;0, C8&lt;&gt;0, D8&lt;&gt;0, E8&lt;&gt;0, F8&lt;&gt;0, G8&lt;&gt;0, H8&lt;&gt;0, I8&lt;&gt;0, J8&lt;&gt;0), 5, "")</f>
        <v>5</v>
      </c>
      <c r="B8" s="16" t="s">
        <v>188</v>
      </c>
      <c r="C8" s="18" t="s">
        <v>189</v>
      </c>
      <c r="D8" s="16" t="s">
        <v>190</v>
      </c>
      <c r="E8" s="18" t="s">
        <v>193</v>
      </c>
      <c r="F8" s="18" t="s">
        <v>194</v>
      </c>
      <c r="G8" s="17">
        <v>38069</v>
      </c>
      <c r="H8" s="18" t="s">
        <v>118</v>
      </c>
      <c r="I8" s="18" t="s">
        <v>125</v>
      </c>
      <c r="J8" s="18" t="s">
        <v>195</v>
      </c>
    </row>
    <row r="9" spans="1:10" ht="51">
      <c r="A9" s="29">
        <f>IF(OR(B9&lt;&gt;0, C9&lt;&gt;0, D9&lt;&gt;0, E9&lt;&gt;0, F9&lt;&gt;0, G9&lt;&gt;0, H9&lt;&gt;0, I9&lt;&gt;0, J9&lt;&gt;0), 6, "")</f>
        <v>6</v>
      </c>
      <c r="B9" s="16" t="s">
        <v>188</v>
      </c>
      <c r="C9" s="18" t="s">
        <v>189</v>
      </c>
      <c r="D9" s="16" t="s">
        <v>190</v>
      </c>
      <c r="E9" s="18" t="s">
        <v>193</v>
      </c>
      <c r="F9" s="18" t="s">
        <v>143</v>
      </c>
      <c r="G9" s="17">
        <v>38062</v>
      </c>
      <c r="H9" s="18" t="s">
        <v>109</v>
      </c>
      <c r="I9" s="18" t="s">
        <v>125</v>
      </c>
      <c r="J9" s="18" t="s">
        <v>158</v>
      </c>
    </row>
    <row r="10" spans="1:10" ht="89.25">
      <c r="A10" s="29">
        <f>IF(OR(B10&lt;&gt;0, C10&lt;&gt;0, D10&lt;&gt;0, E10&lt;&gt;0, F10&lt;&gt;0, G10&lt;&gt;0, H10&lt;&gt;0, I10&lt;&gt;0, J10&lt;&gt;0), 7, "")</f>
        <v>7</v>
      </c>
      <c r="B10" s="16" t="s">
        <v>188</v>
      </c>
      <c r="C10" s="18" t="s">
        <v>189</v>
      </c>
      <c r="D10" s="16" t="s">
        <v>190</v>
      </c>
      <c r="E10" s="18" t="s">
        <v>191</v>
      </c>
      <c r="F10" s="18" t="s">
        <v>192</v>
      </c>
      <c r="G10" s="18"/>
      <c r="H10" s="18" t="s">
        <v>118</v>
      </c>
      <c r="I10" s="18" t="s">
        <v>125</v>
      </c>
      <c r="J10" s="18" t="s">
        <v>155</v>
      </c>
    </row>
    <row r="11" spans="1:10" ht="38.25">
      <c r="A11" s="29">
        <f>IF(OR(B11&lt;&gt;0, C11&lt;&gt;0, D11&lt;&gt;0, E11&lt;&gt;0, F11&lt;&gt;0, G11&lt;&gt;0, H11&lt;&gt;0, I11&lt;&gt;0, J11&lt;&gt;0), 8, "")</f>
        <v>8</v>
      </c>
      <c r="B11" s="16" t="s">
        <v>200</v>
      </c>
      <c r="C11" s="18" t="s">
        <v>201</v>
      </c>
      <c r="D11" s="16" t="s">
        <v>202</v>
      </c>
      <c r="E11" s="18" t="s">
        <v>203</v>
      </c>
      <c r="F11" s="18" t="s">
        <v>204</v>
      </c>
      <c r="G11" s="17">
        <v>38353</v>
      </c>
      <c r="H11" s="18" t="s">
        <v>118</v>
      </c>
      <c r="I11" s="18"/>
      <c r="J11" s="18" t="s">
        <v>153</v>
      </c>
    </row>
    <row r="12" spans="1:10" ht="76.5">
      <c r="A12" s="29">
        <f>IF(OR(B12&lt;&gt;0, C12&lt;&gt;0, D12&lt;&gt;0, E12&lt;&gt;0, F12&lt;&gt;0, G12&lt;&gt;0, H12&lt;&gt;0, I12&lt;&gt;0, J12&lt;&gt;0), 9, "")</f>
        <v>9</v>
      </c>
      <c r="B12" s="16" t="s">
        <v>230</v>
      </c>
      <c r="C12" s="18" t="s">
        <v>231</v>
      </c>
      <c r="D12" s="16" t="s">
        <v>232</v>
      </c>
      <c r="E12" s="18" t="s">
        <v>233</v>
      </c>
      <c r="F12" s="18" t="s">
        <v>235</v>
      </c>
      <c r="G12" s="17">
        <v>38584</v>
      </c>
      <c r="H12" s="18" t="s">
        <v>118</v>
      </c>
      <c r="I12" s="18" t="s">
        <v>119</v>
      </c>
      <c r="J12" s="18" t="s">
        <v>234</v>
      </c>
    </row>
    <row r="13" spans="1:10" ht="76.5">
      <c r="A13" s="29">
        <f>IF(OR(B13&lt;&gt;0, C13&lt;&gt;0, D13&lt;&gt;0, E13&lt;&gt;0, F13&lt;&gt;0, G13&lt;&gt;0, H13&lt;&gt;0, I13&lt;&gt;0, J13&lt;&gt;0), 10, "")</f>
        <v>10</v>
      </c>
      <c r="B13" s="16" t="s">
        <v>230</v>
      </c>
      <c r="C13" s="18" t="s">
        <v>231</v>
      </c>
      <c r="D13" s="16" t="s">
        <v>232</v>
      </c>
      <c r="E13" s="18" t="s">
        <v>233</v>
      </c>
      <c r="F13" s="18" t="s">
        <v>278</v>
      </c>
      <c r="G13" s="17">
        <v>40041</v>
      </c>
      <c r="H13" s="18" t="s">
        <v>118</v>
      </c>
      <c r="I13" s="18"/>
      <c r="J13" s="18" t="s">
        <v>234</v>
      </c>
    </row>
    <row r="14" spans="1:10" ht="76.5">
      <c r="A14" s="29">
        <f>IF(OR(B14&lt;&gt;0, C14&lt;&gt;0, D14&lt;&gt;0, E14&lt;&gt;0, F14&lt;&gt;0, G14&lt;&gt;0, H14&lt;&gt;0, I14&lt;&gt;0, J14&lt;&gt;0), 11, "")</f>
        <v>11</v>
      </c>
      <c r="B14" s="16" t="s">
        <v>230</v>
      </c>
      <c r="C14" s="18" t="s">
        <v>231</v>
      </c>
      <c r="D14" s="16" t="s">
        <v>232</v>
      </c>
      <c r="E14" s="18" t="s">
        <v>233</v>
      </c>
      <c r="F14" s="18" t="s">
        <v>237</v>
      </c>
      <c r="G14" s="17">
        <v>37993</v>
      </c>
      <c r="H14" s="18" t="s">
        <v>118</v>
      </c>
      <c r="I14" s="18"/>
      <c r="J14" s="18" t="s">
        <v>234</v>
      </c>
    </row>
    <row r="15" spans="1:10" ht="51">
      <c r="A15" s="29">
        <f>IF(OR(B15&lt;&gt;0, C15&lt;&gt;0, D15&lt;&gt;0, E15&lt;&gt;0, F15&lt;&gt;0, G15&lt;&gt;0, H15&lt;&gt;0, I15&lt;&gt;0, J15&lt;&gt;0), 12, "")</f>
        <v>12</v>
      </c>
      <c r="B15" s="16" t="s">
        <v>230</v>
      </c>
      <c r="C15" s="18" t="s">
        <v>231</v>
      </c>
      <c r="D15" s="16" t="s">
        <v>232</v>
      </c>
      <c r="E15" s="18" t="s">
        <v>233</v>
      </c>
      <c r="F15" s="18" t="s">
        <v>187</v>
      </c>
      <c r="G15" s="17">
        <v>39685</v>
      </c>
      <c r="H15" s="18" t="s">
        <v>118</v>
      </c>
      <c r="I15" s="18" t="s">
        <v>110</v>
      </c>
      <c r="J15" s="18" t="s">
        <v>152</v>
      </c>
    </row>
    <row r="16" spans="1:10" ht="51">
      <c r="A16" s="29">
        <f>IF(OR(B16&lt;&gt;0, C16&lt;&gt;0, D16&lt;&gt;0, E16&lt;&gt;0, F16&lt;&gt;0, G16&lt;&gt;0, H16&lt;&gt;0, I16&lt;&gt;0, J16&lt;&gt;0), 13, "")</f>
        <v>13</v>
      </c>
      <c r="B16" s="16" t="s">
        <v>230</v>
      </c>
      <c r="C16" s="18" t="s">
        <v>231</v>
      </c>
      <c r="D16" s="16" t="s">
        <v>232</v>
      </c>
      <c r="E16" s="18" t="s">
        <v>233</v>
      </c>
      <c r="F16" s="18" t="s">
        <v>236</v>
      </c>
      <c r="G16" s="17">
        <v>39660</v>
      </c>
      <c r="H16" s="18" t="s">
        <v>109</v>
      </c>
      <c r="I16" s="18" t="s">
        <v>125</v>
      </c>
      <c r="J16" s="18" t="s">
        <v>152</v>
      </c>
    </row>
    <row r="17" spans="1:10" ht="114.75">
      <c r="A17" s="29">
        <f>IF(OR(B17&lt;&gt;0, C17&lt;&gt;0, D17&lt;&gt;0, E17&lt;&gt;0, F17&lt;&gt;0, G17&lt;&gt;0, H17&lt;&gt;0, I17&lt;&gt;0, J17&lt;&gt;0), 14, "")</f>
        <v>14</v>
      </c>
      <c r="B17" s="16" t="s">
        <v>230</v>
      </c>
      <c r="C17" s="18" t="s">
        <v>231</v>
      </c>
      <c r="D17" s="16" t="s">
        <v>232</v>
      </c>
      <c r="E17" s="18" t="s">
        <v>238</v>
      </c>
      <c r="F17" s="18" t="s">
        <v>240</v>
      </c>
      <c r="G17" s="18"/>
      <c r="H17" s="18" t="s">
        <v>118</v>
      </c>
      <c r="I17" s="18" t="s">
        <v>119</v>
      </c>
      <c r="J17" s="18" t="s">
        <v>239</v>
      </c>
    </row>
    <row r="18" spans="1:10" ht="76.5">
      <c r="A18" s="29">
        <f>IF(OR(B18&lt;&gt;0, C18&lt;&gt;0, D18&lt;&gt;0, E18&lt;&gt;0, F18&lt;&gt;0, G18&lt;&gt;0, H18&lt;&gt;0, I18&lt;&gt;0, J18&lt;&gt;0), 15, "")</f>
        <v>15</v>
      </c>
      <c r="B18" s="16" t="s">
        <v>230</v>
      </c>
      <c r="C18" s="18" t="s">
        <v>231</v>
      </c>
      <c r="D18" s="16" t="s">
        <v>232</v>
      </c>
      <c r="E18" s="18" t="s">
        <v>238</v>
      </c>
      <c r="F18" s="18" t="s">
        <v>162</v>
      </c>
      <c r="G18" s="18"/>
      <c r="H18" s="18" t="s">
        <v>284</v>
      </c>
      <c r="I18" s="18" t="s">
        <v>119</v>
      </c>
      <c r="J18" s="18" t="s">
        <v>241</v>
      </c>
    </row>
    <row r="19" spans="1:10" ht="76.5">
      <c r="A19" s="29">
        <f>IF(OR(B19&lt;&gt;0, C19&lt;&gt;0, D19&lt;&gt;0, E19&lt;&gt;0, F19&lt;&gt;0, G19&lt;&gt;0, H19&lt;&gt;0, I19&lt;&gt;0, J19&lt;&gt;0), 16, "")</f>
        <v>16</v>
      </c>
      <c r="B19" s="16" t="s">
        <v>287</v>
      </c>
      <c r="C19" s="17">
        <v>43609</v>
      </c>
      <c r="D19" s="16" t="s">
        <v>288</v>
      </c>
      <c r="E19" s="18" t="s">
        <v>104</v>
      </c>
      <c r="F19" s="18" t="s">
        <v>215</v>
      </c>
      <c r="G19" s="18"/>
      <c r="H19" s="18" t="s">
        <v>289</v>
      </c>
      <c r="I19" s="18" t="s">
        <v>119</v>
      </c>
      <c r="J19" s="18" t="s">
        <v>173</v>
      </c>
    </row>
    <row r="20" spans="1:10" ht="76.5">
      <c r="A20" s="29">
        <f>IF(OR(B20&lt;&gt;0, C20&lt;&gt;0, D20&lt;&gt;0, E20&lt;&gt;0, F20&lt;&gt;0, G20&lt;&gt;0, H20&lt;&gt;0, I20&lt;&gt;0, J20&lt;&gt;0), 17, "")</f>
        <v>17</v>
      </c>
      <c r="B20" s="16" t="s">
        <v>287</v>
      </c>
      <c r="C20" s="17">
        <v>43609</v>
      </c>
      <c r="D20" s="16" t="s">
        <v>288</v>
      </c>
      <c r="E20" s="18" t="s">
        <v>104</v>
      </c>
      <c r="F20" s="18" t="s">
        <v>159</v>
      </c>
      <c r="G20" s="18"/>
      <c r="H20" s="18" t="s">
        <v>291</v>
      </c>
      <c r="I20" s="18" t="s">
        <v>119</v>
      </c>
      <c r="J20" s="18" t="s">
        <v>219</v>
      </c>
    </row>
    <row r="21" spans="1:10" ht="63.75">
      <c r="A21" s="29">
        <f>IF(OR(B21&lt;&gt;0, C21&lt;&gt;0, D21&lt;&gt;0, E21&lt;&gt;0, F21&lt;&gt;0, G21&lt;&gt;0, H21&lt;&gt;0, I21&lt;&gt;0, J21&lt;&gt;0), 18, "")</f>
        <v>18</v>
      </c>
      <c r="B21" s="16" t="s">
        <v>287</v>
      </c>
      <c r="C21" s="17">
        <v>43609</v>
      </c>
      <c r="D21" s="16" t="s">
        <v>288</v>
      </c>
      <c r="E21" s="18" t="s">
        <v>104</v>
      </c>
      <c r="F21" s="18" t="s">
        <v>290</v>
      </c>
      <c r="G21" s="18"/>
      <c r="H21" s="18" t="s">
        <v>291</v>
      </c>
      <c r="I21" s="18" t="s">
        <v>119</v>
      </c>
      <c r="J21" s="18" t="s">
        <v>179</v>
      </c>
    </row>
    <row r="22" spans="1:10">
      <c r="A22" s="29" t="str">
        <f>IF(OR(B22&lt;&gt;0, C22&lt;&gt;0, D22&lt;&gt;0, E22&lt;&gt;0, F22&lt;&gt;0, G22&lt;&gt;0, H22&lt;&gt;0, I22&lt;&gt;0, J22&lt;&gt;0), 19, "")</f>
        <v/>
      </c>
      <c r="B22" s="16"/>
      <c r="C22" s="18"/>
      <c r="D22" s="16"/>
      <c r="E22" s="18"/>
      <c r="F22" s="18"/>
      <c r="G22" s="18"/>
      <c r="H22" s="18"/>
      <c r="I22" s="18"/>
      <c r="J22" s="18"/>
    </row>
    <row r="23" spans="1:10">
      <c r="A23" s="29" t="str">
        <f>IF(OR(B23&lt;&gt;0, C23&lt;&gt;0, D23&lt;&gt;0, E23&lt;&gt;0, F23&lt;&gt;0, G23&lt;&gt;0, H23&lt;&gt;0, I23&lt;&gt;0, J23&lt;&gt;0), 20, "")</f>
        <v/>
      </c>
      <c r="B23" s="16"/>
      <c r="C23" s="18"/>
      <c r="D23" s="16"/>
      <c r="E23" s="18"/>
      <c r="F23" s="18"/>
      <c r="G23" s="18"/>
      <c r="H23" s="18"/>
      <c r="I23" s="18"/>
      <c r="J23" s="18"/>
    </row>
    <row r="24" spans="1:10">
      <c r="A24" s="29" t="str">
        <f>IF(OR(B24&lt;&gt;0, C24&lt;&gt;0, D24&lt;&gt;0, E24&lt;&gt;0, F24&lt;&gt;0, G24&lt;&gt;0, H24&lt;&gt;0, I24&lt;&gt;0, J24&lt;&gt;0), 21, "")</f>
        <v/>
      </c>
      <c r="B24" s="16"/>
      <c r="C24" s="18"/>
      <c r="D24" s="16"/>
      <c r="E24" s="18"/>
      <c r="F24" s="18"/>
      <c r="G24" s="18"/>
      <c r="H24" s="18"/>
      <c r="I24" s="18"/>
      <c r="J24" s="18"/>
    </row>
    <row r="25" spans="1:10">
      <c r="A25" s="29" t="str">
        <f>IF(OR(B25&lt;&gt;0, C25&lt;&gt;0, D25&lt;&gt;0, E25&lt;&gt;0, F25&lt;&gt;0, G25&lt;&gt;0, H25&lt;&gt;0, I25&lt;&gt;0, J25&lt;&gt;0), 22, "")</f>
        <v/>
      </c>
      <c r="B25" s="16"/>
      <c r="C25" s="18"/>
      <c r="D25" s="16"/>
      <c r="E25" s="18"/>
      <c r="F25" s="18"/>
      <c r="G25" s="18"/>
      <c r="H25" s="18"/>
      <c r="I25" s="18"/>
      <c r="J25" s="18"/>
    </row>
    <row r="26" spans="1:10">
      <c r="A26" s="29" t="str">
        <f>IF(OR(B26&lt;&gt;0, C26&lt;&gt;0, D26&lt;&gt;0, E26&lt;&gt;0, F26&lt;&gt;0, G26&lt;&gt;0, H26&lt;&gt;0, I26&lt;&gt;0, J26&lt;&gt;0), 23, "")</f>
        <v/>
      </c>
      <c r="B26" s="16"/>
      <c r="C26" s="18"/>
      <c r="D26" s="16"/>
      <c r="E26" s="18"/>
      <c r="F26" s="18"/>
      <c r="G26" s="18"/>
      <c r="H26" s="18"/>
      <c r="I26" s="18"/>
      <c r="J26" s="18"/>
    </row>
    <row r="27" spans="1:10">
      <c r="A27" s="29" t="str">
        <f>IF(OR(B27&lt;&gt;0, C27&lt;&gt;0, D27&lt;&gt;0, E27&lt;&gt;0, F27&lt;&gt;0, G27&lt;&gt;0, H27&lt;&gt;0, I27&lt;&gt;0, J27&lt;&gt;0), 24, "")</f>
        <v/>
      </c>
      <c r="B27" s="16"/>
      <c r="C27" s="18"/>
      <c r="D27" s="16"/>
      <c r="E27" s="18"/>
      <c r="F27" s="18"/>
      <c r="G27" s="18"/>
      <c r="H27" s="18"/>
      <c r="I27" s="18"/>
      <c r="J27" s="18"/>
    </row>
    <row r="28" spans="1:10">
      <c r="A28" s="29" t="str">
        <f>IF(OR(B28&lt;&gt;0, C28&lt;&gt;0, D28&lt;&gt;0, E28&lt;&gt;0, F28&lt;&gt;0, G28&lt;&gt;0, H28&lt;&gt;0, I28&lt;&gt;0, J28&lt;&gt;0), 25, "")</f>
        <v/>
      </c>
      <c r="B28" s="16"/>
      <c r="C28" s="18"/>
      <c r="D28" s="16"/>
      <c r="E28" s="18"/>
      <c r="F28" s="18"/>
      <c r="G28" s="18"/>
      <c r="H28" s="18"/>
      <c r="I28" s="18"/>
      <c r="J28" s="18"/>
    </row>
    <row r="29" spans="1:10">
      <c r="A29" s="29" t="str">
        <f>IF(OR(B29&lt;&gt;0, C29&lt;&gt;0, D29&lt;&gt;0, E29&lt;&gt;0, F29&lt;&gt;0, G29&lt;&gt;0, H29&lt;&gt;0, I29&lt;&gt;0, J29&lt;&gt;0), 26, "")</f>
        <v/>
      </c>
      <c r="B29" s="16"/>
      <c r="C29" s="18"/>
      <c r="D29" s="16"/>
      <c r="E29" s="18"/>
      <c r="F29" s="18"/>
      <c r="G29" s="18"/>
      <c r="H29" s="18"/>
      <c r="I29" s="18"/>
      <c r="J29" s="18"/>
    </row>
    <row r="30" spans="1:10">
      <c r="A30" s="29" t="str">
        <f>IF(OR(B30&lt;&gt;0, C30&lt;&gt;0, D30&lt;&gt;0, E30&lt;&gt;0, F30&lt;&gt;0, G30&lt;&gt;0, H30&lt;&gt;0, I30&lt;&gt;0, J30&lt;&gt;0), 27, "")</f>
        <v/>
      </c>
      <c r="B30" s="16"/>
      <c r="C30" s="18"/>
      <c r="D30" s="16"/>
      <c r="E30" s="18"/>
      <c r="F30" s="18"/>
      <c r="G30" s="18"/>
      <c r="H30" s="18"/>
      <c r="I30" s="18"/>
      <c r="J30" s="18"/>
    </row>
    <row r="31" spans="1:10">
      <c r="A31" s="29" t="str">
        <f>IF(OR(B31&lt;&gt;0, C31&lt;&gt;0, D31&lt;&gt;0, E31&lt;&gt;0, F31&lt;&gt;0, G31&lt;&gt;0, H31&lt;&gt;0, I31&lt;&gt;0, J31&lt;&gt;0), 28, "")</f>
        <v/>
      </c>
      <c r="B31" s="16"/>
      <c r="C31" s="18"/>
      <c r="D31" s="16"/>
      <c r="E31" s="18"/>
      <c r="F31" s="18"/>
      <c r="G31" s="18"/>
      <c r="H31" s="18"/>
      <c r="I31" s="18"/>
      <c r="J31" s="18"/>
    </row>
    <row r="32" spans="1:10">
      <c r="A32" s="29" t="str">
        <f>IF(OR(B32&lt;&gt;0, C32&lt;&gt;0, D32&lt;&gt;0, E32&lt;&gt;0, F32&lt;&gt;0, G32&lt;&gt;0, H32&lt;&gt;0, I32&lt;&gt;0, J32&lt;&gt;0), 29, "")</f>
        <v/>
      </c>
      <c r="B32" s="16"/>
      <c r="C32" s="18"/>
      <c r="D32" s="16"/>
      <c r="E32" s="18"/>
      <c r="F32" s="18"/>
      <c r="G32" s="18"/>
      <c r="H32" s="18"/>
      <c r="I32" s="18"/>
      <c r="J32" s="18"/>
    </row>
    <row r="33" spans="1:10">
      <c r="A33" s="29" t="str">
        <f>IF(OR(B33&lt;&gt;0, C33&lt;&gt;0, D33&lt;&gt;0, E33&lt;&gt;0, F33&lt;&gt;0, G33&lt;&gt;0, H33&lt;&gt;0, I33&lt;&gt;0, J33&lt;&gt;0), 30, "")</f>
        <v/>
      </c>
      <c r="B33" s="16"/>
      <c r="C33" s="18"/>
      <c r="D33" s="16"/>
      <c r="E33" s="18"/>
      <c r="F33" s="18"/>
      <c r="G33" s="18"/>
      <c r="H33" s="18"/>
      <c r="I33" s="18"/>
      <c r="J33" s="18"/>
    </row>
    <row r="34" spans="1:10">
      <c r="A34" s="29" t="str">
        <f>IF(OR(B34&lt;&gt;0, C34&lt;&gt;0, D34&lt;&gt;0, E34&lt;&gt;0, F34&lt;&gt;0, G34&lt;&gt;0, H34&lt;&gt;0, I34&lt;&gt;0, J34&lt;&gt;0), 31, "")</f>
        <v/>
      </c>
      <c r="B34" s="16"/>
      <c r="C34" s="18"/>
      <c r="D34" s="16"/>
      <c r="E34" s="18"/>
      <c r="F34" s="18"/>
      <c r="G34" s="18"/>
      <c r="H34" s="18"/>
      <c r="I34" s="18"/>
      <c r="J34" s="18"/>
    </row>
    <row r="35" spans="1:10">
      <c r="A35" s="29" t="str">
        <f>IF(OR(B35&lt;&gt;0, C35&lt;&gt;0, D35&lt;&gt;0, E35&lt;&gt;0, F35&lt;&gt;0, G35&lt;&gt;0, H35&lt;&gt;0, I35&lt;&gt;0, J35&lt;&gt;0), 32, "")</f>
        <v/>
      </c>
      <c r="B35" s="16"/>
      <c r="C35" s="18"/>
      <c r="D35" s="16"/>
      <c r="E35" s="18"/>
      <c r="F35" s="18"/>
      <c r="G35" s="18"/>
      <c r="H35" s="18"/>
      <c r="I35" s="18"/>
      <c r="J35" s="18"/>
    </row>
    <row r="36" spans="1:10">
      <c r="A36" s="29" t="str">
        <f>IF(OR(B36&lt;&gt;0, C36&lt;&gt;0, D36&lt;&gt;0, E36&lt;&gt;0, F36&lt;&gt;0, G36&lt;&gt;0, H36&lt;&gt;0, I36&lt;&gt;0, J36&lt;&gt;0), 33, "")</f>
        <v/>
      </c>
      <c r="B36" s="16"/>
      <c r="C36" s="18"/>
      <c r="D36" s="16"/>
      <c r="E36" s="18"/>
      <c r="F36" s="18"/>
      <c r="G36" s="18"/>
      <c r="H36" s="18"/>
      <c r="I36" s="18"/>
      <c r="J36" s="18"/>
    </row>
    <row r="37" spans="1:10">
      <c r="A37" s="29" t="str">
        <f>IF(OR(B37&lt;&gt;0, C37&lt;&gt;0, D37&lt;&gt;0, E37&lt;&gt;0, F37&lt;&gt;0, G37&lt;&gt;0, H37&lt;&gt;0, I37&lt;&gt;0, J37&lt;&gt;0), 34, "")</f>
        <v/>
      </c>
      <c r="B37" s="16"/>
      <c r="C37" s="18"/>
      <c r="D37" s="16"/>
      <c r="E37" s="18"/>
      <c r="F37" s="18"/>
      <c r="G37" s="18"/>
      <c r="H37" s="18"/>
      <c r="I37" s="18"/>
      <c r="J37" s="18"/>
    </row>
    <row r="38" spans="1:10">
      <c r="A38" s="29" t="str">
        <f>IF(OR(B38&lt;&gt;0, C38&lt;&gt;0, D38&lt;&gt;0, E38&lt;&gt;0, F38&lt;&gt;0, G38&lt;&gt;0, H38&lt;&gt;0, I38&lt;&gt;0, J38&lt;&gt;0), 35, "")</f>
        <v/>
      </c>
      <c r="B38" s="16"/>
      <c r="C38" s="18"/>
      <c r="D38" s="16"/>
      <c r="E38" s="18"/>
      <c r="F38" s="18"/>
      <c r="G38" s="18"/>
      <c r="H38" s="18"/>
      <c r="I38" s="18"/>
      <c r="J38" s="18"/>
    </row>
    <row r="39" spans="1:10">
      <c r="A39" s="29" t="str">
        <f>IF(OR(B39&lt;&gt;0, C39&lt;&gt;0, D39&lt;&gt;0, E39&lt;&gt;0, F39&lt;&gt;0, G39&lt;&gt;0, H39&lt;&gt;0, I39&lt;&gt;0, J39&lt;&gt;0), 36, "")</f>
        <v/>
      </c>
      <c r="B39" s="16"/>
      <c r="C39" s="18"/>
      <c r="D39" s="16"/>
      <c r="E39" s="18"/>
      <c r="F39" s="18"/>
      <c r="G39" s="18"/>
      <c r="H39" s="18"/>
      <c r="I39" s="18"/>
      <c r="J39" s="18"/>
    </row>
    <row r="40" spans="1:10">
      <c r="A40" s="29" t="str">
        <f>IF(OR(B40&lt;&gt;0, C40&lt;&gt;0, D40&lt;&gt;0, E40&lt;&gt;0, F40&lt;&gt;0, G40&lt;&gt;0, H40&lt;&gt;0, I40&lt;&gt;0, J40&lt;&gt;0), 37, "")</f>
        <v/>
      </c>
      <c r="B40" s="16"/>
      <c r="C40" s="18"/>
      <c r="D40" s="16"/>
      <c r="E40" s="18"/>
      <c r="F40" s="18"/>
      <c r="G40" s="18"/>
      <c r="H40" s="18"/>
      <c r="I40" s="18"/>
      <c r="J40" s="18"/>
    </row>
    <row r="41" spans="1:10">
      <c r="A41" s="29" t="str">
        <f>IF(OR(B41&lt;&gt;0, C41&lt;&gt;0, D41&lt;&gt;0, E41&lt;&gt;0, F41&lt;&gt;0, G41&lt;&gt;0, H41&lt;&gt;0, I41&lt;&gt;0, J41&lt;&gt;0), 38, "")</f>
        <v/>
      </c>
      <c r="B41" s="16"/>
      <c r="C41" s="18"/>
      <c r="D41" s="16"/>
      <c r="E41" s="18"/>
      <c r="F41" s="18"/>
      <c r="G41" s="18"/>
      <c r="H41" s="18"/>
      <c r="I41" s="18"/>
      <c r="J41" s="18"/>
    </row>
    <row r="42" spans="1:10">
      <c r="A42" s="29" t="str">
        <f>IF(OR(B42&lt;&gt;0, C42&lt;&gt;0, D42&lt;&gt;0, E42&lt;&gt;0, F42&lt;&gt;0, G42&lt;&gt;0, H42&lt;&gt;0, I42&lt;&gt;0, J42&lt;&gt;0), 39, "")</f>
        <v/>
      </c>
      <c r="B42" s="16"/>
      <c r="C42" s="18"/>
      <c r="D42" s="16"/>
      <c r="E42" s="18"/>
      <c r="F42" s="18"/>
      <c r="G42" s="18"/>
      <c r="H42" s="18"/>
      <c r="I42" s="18"/>
      <c r="J42" s="18"/>
    </row>
    <row r="43" spans="1:10">
      <c r="A43" s="29" t="str">
        <f>IF(OR(B43&lt;&gt;0, C43&lt;&gt;0, D43&lt;&gt;0, E43&lt;&gt;0, F43&lt;&gt;0, G43&lt;&gt;0, H43&lt;&gt;0, I43&lt;&gt;0, J43&lt;&gt;0), 40, "")</f>
        <v/>
      </c>
      <c r="B43" s="16"/>
      <c r="C43" s="18"/>
      <c r="D43" s="16"/>
      <c r="E43" s="18"/>
      <c r="F43" s="18"/>
      <c r="G43" s="18"/>
      <c r="H43" s="18"/>
      <c r="I43" s="18"/>
      <c r="J43" s="18"/>
    </row>
    <row r="44" spans="1:10">
      <c r="A44" s="29" t="str">
        <f>IF(OR(B44&lt;&gt;0, C44&lt;&gt;0, D44&lt;&gt;0, E44&lt;&gt;0, F44&lt;&gt;0, G44&lt;&gt;0, H44&lt;&gt;0, I44&lt;&gt;0, J44&lt;&gt;0), 41, "")</f>
        <v/>
      </c>
      <c r="B44" s="16"/>
      <c r="C44" s="18"/>
      <c r="D44" s="16"/>
      <c r="E44" s="18"/>
      <c r="F44" s="18"/>
      <c r="G44" s="18"/>
      <c r="H44" s="18"/>
      <c r="I44" s="18"/>
      <c r="J44" s="18"/>
    </row>
    <row r="45" spans="1:10">
      <c r="A45" s="29" t="str">
        <f>IF(OR(B45&lt;&gt;0, C45&lt;&gt;0, D45&lt;&gt;0, E45&lt;&gt;0, F45&lt;&gt;0, G45&lt;&gt;0, H45&lt;&gt;0, I45&lt;&gt;0, J45&lt;&gt;0), 42, "")</f>
        <v/>
      </c>
      <c r="B45" s="16"/>
      <c r="C45" s="18"/>
      <c r="D45" s="16"/>
      <c r="E45" s="18"/>
      <c r="F45" s="18"/>
      <c r="G45" s="18"/>
      <c r="H45" s="18"/>
      <c r="I45" s="18"/>
      <c r="J45" s="18"/>
    </row>
    <row r="46" spans="1:10">
      <c r="A46" s="29" t="str">
        <f>IF(OR(B46&lt;&gt;0, C46&lt;&gt;0, D46&lt;&gt;0, E46&lt;&gt;0, F46&lt;&gt;0, G46&lt;&gt;0, H46&lt;&gt;0, I46&lt;&gt;0, J46&lt;&gt;0), 43, "")</f>
        <v/>
      </c>
      <c r="B46" s="16"/>
      <c r="C46" s="18"/>
      <c r="D46" s="16"/>
      <c r="E46" s="18"/>
      <c r="F46" s="18"/>
      <c r="G46" s="18"/>
      <c r="H46" s="18"/>
      <c r="I46" s="18"/>
      <c r="J46" s="18"/>
    </row>
    <row r="47" spans="1:10">
      <c r="A47" s="29" t="str">
        <f>IF(OR(B47&lt;&gt;0, C47&lt;&gt;0, D47&lt;&gt;0, E47&lt;&gt;0, F47&lt;&gt;0, G47&lt;&gt;0, H47&lt;&gt;0, I47&lt;&gt;0, J47&lt;&gt;0), 44, "")</f>
        <v/>
      </c>
      <c r="B47" s="16"/>
      <c r="C47" s="18"/>
      <c r="D47" s="16"/>
      <c r="E47" s="18"/>
      <c r="F47" s="18"/>
      <c r="G47" s="18"/>
      <c r="H47" s="18"/>
      <c r="I47" s="18"/>
      <c r="J47" s="18"/>
    </row>
    <row r="48" spans="1:10">
      <c r="A48" s="29" t="str">
        <f>IF(OR(B48&lt;&gt;0, C48&lt;&gt;0, D48&lt;&gt;0, E48&lt;&gt;0, F48&lt;&gt;0, G48&lt;&gt;0, H48&lt;&gt;0, I48&lt;&gt;0, J48&lt;&gt;0), 45, "")</f>
        <v/>
      </c>
      <c r="B48" s="16"/>
      <c r="C48" s="18"/>
      <c r="D48" s="16"/>
      <c r="E48" s="18"/>
      <c r="F48" s="18"/>
      <c r="G48" s="18"/>
      <c r="H48" s="18"/>
      <c r="I48" s="18"/>
      <c r="J48" s="18"/>
    </row>
    <row r="49" spans="1:10">
      <c r="A49" s="29" t="str">
        <f>IF(OR(B49&lt;&gt;0, C49&lt;&gt;0, D49&lt;&gt;0, E49&lt;&gt;0, F49&lt;&gt;0, G49&lt;&gt;0, H49&lt;&gt;0, I49&lt;&gt;0, J49&lt;&gt;0), 46, "")</f>
        <v/>
      </c>
      <c r="B49" s="16"/>
      <c r="C49" s="18"/>
      <c r="D49" s="16"/>
      <c r="E49" s="18"/>
      <c r="F49" s="18"/>
      <c r="G49" s="18"/>
      <c r="H49" s="18"/>
      <c r="I49" s="18"/>
      <c r="J49" s="18"/>
    </row>
    <row r="50" spans="1:10">
      <c r="A50" s="29" t="str">
        <f>IF(OR(B50&lt;&gt;0, C50&lt;&gt;0, D50&lt;&gt;0, E50&lt;&gt;0, F50&lt;&gt;0, G50&lt;&gt;0, H50&lt;&gt;0, I50&lt;&gt;0, J50&lt;&gt;0), 47, "")</f>
        <v/>
      </c>
      <c r="B50" s="16"/>
      <c r="C50" s="18"/>
      <c r="D50" s="16"/>
      <c r="E50" s="18"/>
      <c r="F50" s="18"/>
      <c r="G50" s="18"/>
      <c r="H50" s="18"/>
      <c r="I50" s="18"/>
      <c r="J50" s="18"/>
    </row>
    <row r="51" spans="1:10">
      <c r="A51" s="29" t="str">
        <f>IF(OR(B51&lt;&gt;0, C51&lt;&gt;0, D51&lt;&gt;0, E51&lt;&gt;0, F51&lt;&gt;0, G51&lt;&gt;0, H51&lt;&gt;0, I51&lt;&gt;0, J51&lt;&gt;0), 48, "")</f>
        <v/>
      </c>
      <c r="B51" s="16"/>
      <c r="C51" s="18"/>
      <c r="D51" s="16"/>
      <c r="E51" s="18"/>
      <c r="F51" s="18"/>
      <c r="G51" s="18"/>
      <c r="H51" s="18"/>
      <c r="I51" s="18"/>
      <c r="J51" s="18"/>
    </row>
    <row r="52" spans="1:10">
      <c r="A52" s="29" t="str">
        <f>IF(OR(B52&lt;&gt;0, C52&lt;&gt;0, D52&lt;&gt;0, E52&lt;&gt;0, F52&lt;&gt;0, G52&lt;&gt;0, H52&lt;&gt;0, I52&lt;&gt;0, J52&lt;&gt;0), 49, "")</f>
        <v/>
      </c>
      <c r="B52" s="16"/>
      <c r="C52" s="18"/>
      <c r="D52" s="16"/>
      <c r="E52" s="18"/>
      <c r="F52" s="18"/>
      <c r="G52" s="18"/>
      <c r="H52" s="18"/>
      <c r="I52" s="18"/>
      <c r="J52" s="18"/>
    </row>
    <row r="53" spans="1:10">
      <c r="A53" s="29" t="str">
        <f>IF(OR(B53&lt;&gt;0, C53&lt;&gt;0, D53&lt;&gt;0, E53&lt;&gt;0, F53&lt;&gt;0, G53&lt;&gt;0, H53&lt;&gt;0, I53&lt;&gt;0, J53&lt;&gt;0), 50, "")</f>
        <v/>
      </c>
      <c r="B53" s="16"/>
      <c r="C53" s="18"/>
      <c r="D53" s="16"/>
      <c r="E53" s="18"/>
      <c r="F53" s="18"/>
      <c r="G53" s="18"/>
      <c r="H53" s="18"/>
      <c r="I53" s="18"/>
      <c r="J53" s="18"/>
    </row>
    <row r="54" spans="1:10">
      <c r="A54" s="29" t="str">
        <f>IF(OR(B54&lt;&gt;0, C54&lt;&gt;0, D54&lt;&gt;0, E54&lt;&gt;0, F54&lt;&gt;0, G54&lt;&gt;0, H54&lt;&gt;0, I54&lt;&gt;0, J54&lt;&gt;0), 51, "")</f>
        <v/>
      </c>
      <c r="B54" s="16"/>
      <c r="C54" s="18"/>
      <c r="D54" s="16"/>
      <c r="E54" s="18"/>
      <c r="F54" s="18"/>
      <c r="G54" s="18"/>
      <c r="H54" s="18"/>
      <c r="I54" s="18"/>
      <c r="J54" s="18"/>
    </row>
    <row r="55" spans="1:10">
      <c r="A55" s="29" t="str">
        <f>IF(OR(B55&lt;&gt;0, C55&lt;&gt;0, D55&lt;&gt;0, E55&lt;&gt;0, F55&lt;&gt;0, G55&lt;&gt;0, H55&lt;&gt;0, I55&lt;&gt;0, J55&lt;&gt;0), 52, "")</f>
        <v/>
      </c>
      <c r="B55" s="16"/>
      <c r="C55" s="18"/>
      <c r="D55" s="16"/>
      <c r="E55" s="18"/>
      <c r="F55" s="18"/>
      <c r="G55" s="18"/>
      <c r="H55" s="18"/>
      <c r="I55" s="18"/>
      <c r="J55" s="18"/>
    </row>
    <row r="56" spans="1:10">
      <c r="A56" s="29" t="str">
        <f>IF(OR(B56&lt;&gt;0, C56&lt;&gt;0, D56&lt;&gt;0, E56&lt;&gt;0, F56&lt;&gt;0, G56&lt;&gt;0, H56&lt;&gt;0, I56&lt;&gt;0, J56&lt;&gt;0), 53, "")</f>
        <v/>
      </c>
      <c r="B56" s="16"/>
      <c r="C56" s="18"/>
      <c r="D56" s="16"/>
      <c r="E56" s="18"/>
      <c r="F56" s="18"/>
      <c r="G56" s="18"/>
      <c r="H56" s="18"/>
      <c r="I56" s="18"/>
      <c r="J56" s="18"/>
    </row>
    <row r="57" spans="1:10">
      <c r="A57" s="29" t="str">
        <f>IF(OR(B57&lt;&gt;0, C57&lt;&gt;0, D57&lt;&gt;0, E57&lt;&gt;0, F57&lt;&gt;0, G57&lt;&gt;0, H57&lt;&gt;0, I57&lt;&gt;0, J57&lt;&gt;0), 54, "")</f>
        <v/>
      </c>
      <c r="B57" s="16"/>
      <c r="C57" s="18"/>
      <c r="D57" s="16"/>
      <c r="E57" s="18"/>
      <c r="F57" s="18"/>
      <c r="G57" s="18"/>
      <c r="H57" s="18"/>
      <c r="I57" s="18"/>
      <c r="J57" s="18"/>
    </row>
    <row r="58" spans="1:10">
      <c r="A58" s="29" t="str">
        <f>IF(OR(B58&lt;&gt;0, C58&lt;&gt;0, D58&lt;&gt;0, E58&lt;&gt;0, F58&lt;&gt;0, G58&lt;&gt;0, H58&lt;&gt;0, I58&lt;&gt;0, J58&lt;&gt;0), 55, "")</f>
        <v/>
      </c>
      <c r="B58" s="16"/>
      <c r="C58" s="18"/>
      <c r="D58" s="16"/>
      <c r="E58" s="18"/>
      <c r="F58" s="18"/>
      <c r="G58" s="18"/>
      <c r="H58" s="18"/>
      <c r="I58" s="18"/>
      <c r="J58" s="18"/>
    </row>
    <row r="59" spans="1:10">
      <c r="A59" s="29" t="str">
        <f>IF(OR(B59&lt;&gt;0, C59&lt;&gt;0, D59&lt;&gt;0, E59&lt;&gt;0, F59&lt;&gt;0, G59&lt;&gt;0, H59&lt;&gt;0, I59&lt;&gt;0, J59&lt;&gt;0), 56, "")</f>
        <v/>
      </c>
      <c r="B59" s="16"/>
      <c r="C59" s="18"/>
      <c r="D59" s="16"/>
      <c r="E59" s="18"/>
      <c r="F59" s="18"/>
      <c r="G59" s="18"/>
      <c r="H59" s="18"/>
      <c r="I59" s="18"/>
      <c r="J59" s="18"/>
    </row>
    <row r="60" spans="1:10">
      <c r="A60" s="29" t="str">
        <f>IF(OR(B60&lt;&gt;0, C60&lt;&gt;0, D60&lt;&gt;0, E60&lt;&gt;0, F60&lt;&gt;0, G60&lt;&gt;0, H60&lt;&gt;0, I60&lt;&gt;0, J60&lt;&gt;0), 57, "")</f>
        <v/>
      </c>
      <c r="B60" s="16"/>
      <c r="C60" s="18"/>
      <c r="D60" s="16"/>
      <c r="E60" s="18"/>
      <c r="F60" s="18"/>
      <c r="G60" s="18"/>
      <c r="H60" s="18"/>
      <c r="I60" s="18"/>
      <c r="J60" s="18"/>
    </row>
    <row r="61" spans="1:10">
      <c r="A61" s="29" t="str">
        <f>IF(OR(B61&lt;&gt;0, C61&lt;&gt;0, D61&lt;&gt;0, E61&lt;&gt;0, F61&lt;&gt;0, G61&lt;&gt;0, H61&lt;&gt;0, I61&lt;&gt;0, J61&lt;&gt;0), 58, "")</f>
        <v/>
      </c>
      <c r="B61" s="16"/>
      <c r="C61" s="18"/>
      <c r="D61" s="16"/>
      <c r="E61" s="18"/>
      <c r="F61" s="18"/>
      <c r="G61" s="18"/>
      <c r="H61" s="18"/>
      <c r="I61" s="18"/>
      <c r="J61" s="18"/>
    </row>
    <row r="62" spans="1:10">
      <c r="A62" s="29" t="str">
        <f>IF(OR(B62&lt;&gt;0, C62&lt;&gt;0, D62&lt;&gt;0, E62&lt;&gt;0, F62&lt;&gt;0, G62&lt;&gt;0, H62&lt;&gt;0, I62&lt;&gt;0, J62&lt;&gt;0), 59, "")</f>
        <v/>
      </c>
      <c r="B62" s="16"/>
      <c r="C62" s="18"/>
      <c r="D62" s="16"/>
      <c r="E62" s="18"/>
      <c r="F62" s="18"/>
      <c r="G62" s="18"/>
      <c r="H62" s="18"/>
      <c r="I62" s="18"/>
      <c r="J62" s="18"/>
    </row>
    <row r="63" spans="1:10">
      <c r="A63" s="29" t="str">
        <f>IF(OR(B63&lt;&gt;0, C63&lt;&gt;0, D63&lt;&gt;0, E63&lt;&gt;0, F63&lt;&gt;0, G63&lt;&gt;0, H63&lt;&gt;0, I63&lt;&gt;0, J63&lt;&gt;0), 60, "")</f>
        <v/>
      </c>
      <c r="B63" s="16"/>
      <c r="C63" s="18"/>
      <c r="D63" s="16"/>
      <c r="E63" s="18"/>
      <c r="F63" s="18"/>
      <c r="G63" s="18"/>
      <c r="H63" s="18"/>
      <c r="I63" s="18"/>
      <c r="J63" s="18"/>
    </row>
    <row r="64" spans="1:10">
      <c r="A64" s="29" t="str">
        <f>IF(OR(B64&lt;&gt;0, C64&lt;&gt;0, D64&lt;&gt;0, E64&lt;&gt;0, F64&lt;&gt;0, G64&lt;&gt;0, H64&lt;&gt;0, I64&lt;&gt;0, J64&lt;&gt;0), 61, "")</f>
        <v/>
      </c>
      <c r="B64" s="16"/>
      <c r="C64" s="18"/>
      <c r="D64" s="16"/>
      <c r="E64" s="18"/>
      <c r="F64" s="18"/>
      <c r="G64" s="18"/>
      <c r="H64" s="18"/>
      <c r="I64" s="18"/>
      <c r="J64" s="18"/>
    </row>
    <row r="65" spans="1:10">
      <c r="A65" s="29" t="str">
        <f>IF(OR(B65&lt;&gt;0, C65&lt;&gt;0, D65&lt;&gt;0, E65&lt;&gt;0, F65&lt;&gt;0, G65&lt;&gt;0, H65&lt;&gt;0, I65&lt;&gt;0, J65&lt;&gt;0), 62, "")</f>
        <v/>
      </c>
      <c r="B65" s="16"/>
      <c r="C65" s="18"/>
      <c r="D65" s="16"/>
      <c r="E65" s="18"/>
      <c r="F65" s="18"/>
      <c r="G65" s="18"/>
      <c r="H65" s="18"/>
      <c r="I65" s="18"/>
      <c r="J65" s="18"/>
    </row>
    <row r="66" spans="1:10">
      <c r="A66" s="29" t="str">
        <f>IF(OR(B66&lt;&gt;0, C66&lt;&gt;0, D66&lt;&gt;0, E66&lt;&gt;0, F66&lt;&gt;0, G66&lt;&gt;0, H66&lt;&gt;0, I66&lt;&gt;0, J66&lt;&gt;0), 63, "")</f>
        <v/>
      </c>
      <c r="B66" s="16"/>
      <c r="C66" s="18"/>
      <c r="D66" s="16"/>
      <c r="E66" s="18"/>
      <c r="F66" s="18"/>
      <c r="G66" s="18"/>
      <c r="H66" s="18"/>
      <c r="I66" s="18"/>
      <c r="J66" s="18"/>
    </row>
    <row r="67" spans="1:10">
      <c r="A67" s="29" t="str">
        <f>IF(OR(B67&lt;&gt;0, C67&lt;&gt;0, D67&lt;&gt;0, E67&lt;&gt;0, F67&lt;&gt;0, G67&lt;&gt;0, H67&lt;&gt;0, I67&lt;&gt;0, J67&lt;&gt;0), 64, "")</f>
        <v/>
      </c>
      <c r="B67" s="16"/>
      <c r="C67" s="18"/>
      <c r="D67" s="16"/>
      <c r="E67" s="18"/>
      <c r="F67" s="18"/>
      <c r="G67" s="18"/>
      <c r="H67" s="18"/>
      <c r="I67" s="18"/>
      <c r="J67" s="18"/>
    </row>
    <row r="68" spans="1:10">
      <c r="A68" s="29" t="str">
        <f>IF(OR(B68&lt;&gt;0, C68&lt;&gt;0, D68&lt;&gt;0, E68&lt;&gt;0, F68&lt;&gt;0, G68&lt;&gt;0, H68&lt;&gt;0, I68&lt;&gt;0, J68&lt;&gt;0), 65, "")</f>
        <v/>
      </c>
      <c r="B68" s="16"/>
      <c r="C68" s="18"/>
      <c r="D68" s="16"/>
      <c r="E68" s="18"/>
      <c r="F68" s="18"/>
      <c r="G68" s="18"/>
      <c r="H68" s="18"/>
      <c r="I68" s="18"/>
      <c r="J68" s="18"/>
    </row>
    <row r="69" spans="1:10">
      <c r="A69" s="29" t="str">
        <f>IF(OR(B69&lt;&gt;0, C69&lt;&gt;0, D69&lt;&gt;0, E69&lt;&gt;0, F69&lt;&gt;0, G69&lt;&gt;0, H69&lt;&gt;0, I69&lt;&gt;0, J69&lt;&gt;0), 66, "")</f>
        <v/>
      </c>
      <c r="B69" s="16"/>
      <c r="C69" s="18"/>
      <c r="D69" s="16"/>
      <c r="E69" s="18"/>
      <c r="F69" s="18"/>
      <c r="G69" s="18"/>
      <c r="H69" s="18"/>
      <c r="I69" s="18"/>
      <c r="J69" s="18"/>
    </row>
    <row r="70" spans="1:10">
      <c r="A70" s="29" t="str">
        <f>IF(OR(B70&lt;&gt;0, C70&lt;&gt;0, D70&lt;&gt;0, E70&lt;&gt;0, F70&lt;&gt;0, G70&lt;&gt;0, H70&lt;&gt;0, I70&lt;&gt;0, J70&lt;&gt;0), 67, "")</f>
        <v/>
      </c>
      <c r="B70" s="16"/>
      <c r="C70" s="18"/>
      <c r="D70" s="16"/>
      <c r="E70" s="18"/>
      <c r="F70" s="18"/>
      <c r="G70" s="18"/>
      <c r="H70" s="18"/>
      <c r="I70" s="18"/>
      <c r="J70" s="18"/>
    </row>
    <row r="71" spans="1:10">
      <c r="A71" s="29" t="str">
        <f>IF(OR(B71&lt;&gt;0, C71&lt;&gt;0, D71&lt;&gt;0, E71&lt;&gt;0, F71&lt;&gt;0, G71&lt;&gt;0, H71&lt;&gt;0, I71&lt;&gt;0, J71&lt;&gt;0), 68, "")</f>
        <v/>
      </c>
      <c r="B71" s="16"/>
      <c r="C71" s="18"/>
      <c r="D71" s="16"/>
      <c r="E71" s="18"/>
      <c r="F71" s="18"/>
      <c r="G71" s="18"/>
      <c r="H71" s="18"/>
      <c r="I71" s="18"/>
      <c r="J71" s="18"/>
    </row>
    <row r="72" spans="1:10">
      <c r="A72" s="29" t="str">
        <f>IF(OR(B72&lt;&gt;0, C72&lt;&gt;0, D72&lt;&gt;0, E72&lt;&gt;0, F72&lt;&gt;0, G72&lt;&gt;0, H72&lt;&gt;0, I72&lt;&gt;0, J72&lt;&gt;0), 69, "")</f>
        <v/>
      </c>
      <c r="B72" s="16"/>
      <c r="C72" s="18"/>
      <c r="D72" s="16"/>
      <c r="E72" s="18"/>
      <c r="F72" s="18"/>
      <c r="G72" s="18"/>
      <c r="H72" s="18"/>
      <c r="I72" s="18"/>
      <c r="J72" s="18"/>
    </row>
    <row r="73" spans="1:10">
      <c r="A73" s="29" t="str">
        <f>IF(OR(B73&lt;&gt;0, C73&lt;&gt;0, D73&lt;&gt;0, E73&lt;&gt;0, F73&lt;&gt;0, G73&lt;&gt;0, H73&lt;&gt;0, I73&lt;&gt;0, J73&lt;&gt;0), 70, "")</f>
        <v/>
      </c>
      <c r="B73" s="16"/>
      <c r="C73" s="18"/>
      <c r="D73" s="16"/>
      <c r="E73" s="18"/>
      <c r="F73" s="18"/>
      <c r="G73" s="18"/>
      <c r="H73" s="18"/>
      <c r="I73" s="18"/>
      <c r="J73" s="18"/>
    </row>
    <row r="74" spans="1:10">
      <c r="A74" s="29" t="str">
        <f>IF(OR(B74&lt;&gt;0, C74&lt;&gt;0, D74&lt;&gt;0, E74&lt;&gt;0, F74&lt;&gt;0, G74&lt;&gt;0, H74&lt;&gt;0, I74&lt;&gt;0, J74&lt;&gt;0), 71, "")</f>
        <v/>
      </c>
      <c r="B74" s="16"/>
      <c r="C74" s="18"/>
      <c r="D74" s="16"/>
      <c r="E74" s="18"/>
      <c r="F74" s="18"/>
      <c r="G74" s="18"/>
      <c r="H74" s="18"/>
      <c r="I74" s="18"/>
      <c r="J74" s="18"/>
    </row>
    <row r="75" spans="1:10">
      <c r="A75" s="29" t="str">
        <f>IF(OR(B75&lt;&gt;0, C75&lt;&gt;0, D75&lt;&gt;0, E75&lt;&gt;0, F75&lt;&gt;0, G75&lt;&gt;0, H75&lt;&gt;0, I75&lt;&gt;0, J75&lt;&gt;0), 72, "")</f>
        <v/>
      </c>
      <c r="B75" s="16"/>
      <c r="C75" s="18"/>
      <c r="D75" s="16"/>
      <c r="E75" s="18"/>
      <c r="F75" s="18"/>
      <c r="G75" s="18"/>
      <c r="H75" s="18"/>
      <c r="I75" s="18"/>
      <c r="J75" s="18"/>
    </row>
  </sheetData>
  <sheetProtection password="CC6D" sheet="1" objects="1" scenarios="1" selectLockedCells="1"/>
  <mergeCells count="1">
    <mergeCell ref="A1:J1"/>
  </mergeCells>
  <conditionalFormatting sqref="B4:J75">
    <cfRule type="cellIs" dxfId="12" priority="9" operator="greaterThan">
      <formula>0</formula>
    </cfRule>
  </conditionalFormatting>
  <conditionalFormatting sqref="A4:A75">
    <cfRule type="cellIs" dxfId="11" priority="8" operator="between">
      <formula>0</formula>
      <formula>72</formula>
    </cfRule>
  </conditionalFormatting>
  <conditionalFormatting sqref="B4:J4">
    <cfRule type="cellIs" dxfId="10" priority="7" operator="greaterThan">
      <formula>0</formula>
    </cfRule>
  </conditionalFormatting>
  <conditionalFormatting sqref="B5:J5">
    <cfRule type="cellIs" dxfId="9" priority="6" operator="greaterThan">
      <formula>0</formula>
    </cfRule>
  </conditionalFormatting>
  <conditionalFormatting sqref="B6:J7">
    <cfRule type="cellIs" dxfId="8" priority="5" operator="greaterThan">
      <formula>0</formula>
    </cfRule>
  </conditionalFormatting>
  <conditionalFormatting sqref="B8:J10">
    <cfRule type="cellIs" dxfId="7" priority="4" operator="greaterThan">
      <formula>0</formula>
    </cfRule>
  </conditionalFormatting>
  <conditionalFormatting sqref="B11:J11">
    <cfRule type="cellIs" dxfId="6" priority="3" operator="greaterThan">
      <formula>0</formula>
    </cfRule>
  </conditionalFormatting>
  <conditionalFormatting sqref="B12:J18">
    <cfRule type="cellIs" dxfId="5" priority="2" operator="greaterThan">
      <formula>0</formula>
    </cfRule>
  </conditionalFormatting>
  <conditionalFormatting sqref="B19:J21">
    <cfRule type="cellIs" dxfId="4" priority="1" operator="greaterThan">
      <formula>0</formula>
    </cfRule>
  </conditionalFormatting>
  <dataValidations count="2">
    <dataValidation type="date" allowBlank="1" showInputMessage="1" showErrorMessage="1" sqref="G4:G75">
      <formula1>36526</formula1>
      <formula2>42735</formula2>
    </dataValidation>
    <dataValidation type="list" allowBlank="1" showInputMessage="1" showErrorMessage="1" sqref="I4:I75">
      <formula1>"Гран-При, Диплом лауреата I степени, Диплом лауреата II степени, Диплом лауреата III степени, Дипломант, Специальные награды"</formula1>
    </dataValidation>
  </dataValidations>
  <pageMargins left="0.7" right="0.7" top="0.75" bottom="0.75" header="0.3" footer="0.3"/>
  <pageSetup paperSize="9" orientation="landscape" r:id="rId1"/>
  <headerFooter>
    <oddHeader>&amp;R&amp;"Times New Roman,обычный"&amp;10Анализ деятельности образовательного учреждения культурыпо итогам 2018-2019 учебного года. Форма 2</oddHeader>
    <oddFooter>&amp;C&amp;P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view="pageLayout" workbookViewId="0">
      <selection activeCell="F4" sqref="F4"/>
    </sheetView>
  </sheetViews>
  <sheetFormatPr defaultRowHeight="15"/>
  <cols>
    <col min="1" max="1" width="5.7109375" style="1" customWidth="1"/>
    <col min="2" max="2" width="40" style="1" customWidth="1"/>
    <col min="3" max="3" width="11.42578125" style="1" customWidth="1"/>
    <col min="4" max="4" width="29.7109375" style="1" customWidth="1"/>
    <col min="5" max="5" width="30" style="1" customWidth="1"/>
    <col min="6" max="6" width="14.28515625" style="1" customWidth="1"/>
    <col min="7" max="16384" width="9.140625" style="1"/>
  </cols>
  <sheetData>
    <row r="1" spans="1:6" ht="15.75">
      <c r="A1" s="39" t="s">
        <v>65</v>
      </c>
      <c r="B1" s="39"/>
      <c r="C1" s="39"/>
      <c r="D1" s="39"/>
      <c r="E1" s="39"/>
      <c r="F1" s="39"/>
    </row>
    <row r="3" spans="1:6" ht="30">
      <c r="A3" s="9" t="s">
        <v>38</v>
      </c>
      <c r="B3" s="9" t="s">
        <v>67</v>
      </c>
      <c r="C3" s="9" t="s">
        <v>40</v>
      </c>
      <c r="D3" s="9" t="s">
        <v>42</v>
      </c>
      <c r="E3" s="9" t="s">
        <v>45</v>
      </c>
      <c r="F3" s="9" t="s">
        <v>66</v>
      </c>
    </row>
    <row r="4" spans="1:6" ht="60">
      <c r="A4" s="31">
        <f>IF(OR(B4&lt;&gt;0, C4&lt;&gt;0, D4&lt;&gt;0, E4&lt;&gt;0, F4&lt;&gt;0), 1, "")</f>
        <v>1</v>
      </c>
      <c r="B4" s="32" t="s">
        <v>88</v>
      </c>
      <c r="C4" s="36">
        <v>43609</v>
      </c>
      <c r="D4" s="32" t="s">
        <v>292</v>
      </c>
      <c r="E4" s="32" t="s">
        <v>293</v>
      </c>
      <c r="F4" s="33">
        <v>110</v>
      </c>
    </row>
    <row r="5" spans="1:6">
      <c r="A5" s="31" t="str">
        <f>IF(OR(B5&lt;&gt;0, C5&lt;&gt;0, D5&lt;&gt;0, E5&lt;&gt;0, F5&lt;&gt;0), 2, "")</f>
        <v/>
      </c>
      <c r="B5" s="32"/>
      <c r="C5" s="33"/>
      <c r="D5" s="32"/>
      <c r="E5" s="32"/>
      <c r="F5" s="33"/>
    </row>
    <row r="6" spans="1:6">
      <c r="A6" s="31" t="str">
        <f>IF(OR(B6&lt;&gt;0, C6&lt;&gt;0, D6&lt;&gt;0, E6&lt;&gt;0, F6&lt;&gt;0), 3, "")</f>
        <v/>
      </c>
      <c r="B6" s="32"/>
      <c r="C6" s="33"/>
      <c r="D6" s="32"/>
      <c r="E6" s="32"/>
      <c r="F6" s="33"/>
    </row>
    <row r="7" spans="1:6">
      <c r="A7" s="31" t="str">
        <f>IF(OR(B7&lt;&gt;0, C7&lt;&gt;0, D7&lt;&gt;0, E7&lt;&gt;0, F7&lt;&gt;0), 4, "")</f>
        <v/>
      </c>
      <c r="B7" s="32"/>
      <c r="C7" s="33"/>
      <c r="D7" s="32"/>
      <c r="E7" s="32"/>
      <c r="F7" s="33"/>
    </row>
    <row r="8" spans="1:6">
      <c r="A8" s="31" t="str">
        <f>IF(OR(B8&lt;&gt;0, C8&lt;&gt;0, D8&lt;&gt;0, E8&lt;&gt;0, F8&lt;&gt;0), 5, "")</f>
        <v/>
      </c>
      <c r="B8" s="32"/>
      <c r="C8" s="33"/>
      <c r="D8" s="32"/>
      <c r="E8" s="32"/>
      <c r="F8" s="33"/>
    </row>
    <row r="9" spans="1:6">
      <c r="A9" s="31" t="str">
        <f>IF(OR(B9&lt;&gt;0, C9&lt;&gt;0, D9&lt;&gt;0, E9&lt;&gt;0, F9&lt;&gt;0), 6, "")</f>
        <v/>
      </c>
      <c r="B9" s="32"/>
      <c r="C9" s="33"/>
      <c r="D9" s="32"/>
      <c r="E9" s="32"/>
      <c r="F9" s="33"/>
    </row>
    <row r="10" spans="1:6">
      <c r="A10" s="31" t="str">
        <f>IF(OR(B10&lt;&gt;0, C10&lt;&gt;0, D10&lt;&gt;0, E10&lt;&gt;0, F10&lt;&gt;0), 7, "")</f>
        <v/>
      </c>
      <c r="B10" s="32"/>
      <c r="C10" s="33"/>
      <c r="D10" s="32"/>
      <c r="E10" s="32"/>
      <c r="F10" s="33"/>
    </row>
    <row r="11" spans="1:6">
      <c r="A11" s="31" t="str">
        <f>IF(OR(B11&lt;&gt;0, C11&lt;&gt;0, D11&lt;&gt;0, E11&lt;&gt;0, F11&lt;&gt;0), 8, "")</f>
        <v/>
      </c>
      <c r="B11" s="32"/>
      <c r="C11" s="33"/>
      <c r="D11" s="32"/>
      <c r="E11" s="32"/>
      <c r="F11" s="33"/>
    </row>
    <row r="12" spans="1:6">
      <c r="A12" s="31" t="str">
        <f>IF(OR(B12&lt;&gt;0, C12&lt;&gt;0, D12&lt;&gt;0, E12&lt;&gt;0, F12&lt;&gt;0), 9, "")</f>
        <v/>
      </c>
      <c r="B12" s="32"/>
      <c r="C12" s="33"/>
      <c r="D12" s="32"/>
      <c r="E12" s="32"/>
      <c r="F12" s="33"/>
    </row>
    <row r="13" spans="1:6">
      <c r="A13" s="31" t="str">
        <f>IF(OR(B13&lt;&gt;0, C13&lt;&gt;0, D13&lt;&gt;0, E13&lt;&gt;0, F13&lt;&gt;0), 10, "")</f>
        <v/>
      </c>
      <c r="B13" s="32"/>
      <c r="C13" s="33"/>
      <c r="D13" s="32"/>
      <c r="E13" s="32"/>
      <c r="F13" s="33"/>
    </row>
  </sheetData>
  <sheetProtection password="CC6D" sheet="1" objects="1" scenarios="1" selectLockedCells="1"/>
  <mergeCells count="1">
    <mergeCell ref="A1:F1"/>
  </mergeCells>
  <conditionalFormatting sqref="A4:A13">
    <cfRule type="cellIs" dxfId="3" priority="2" operator="between">
      <formula>0</formula>
      <formula>10</formula>
    </cfRule>
  </conditionalFormatting>
  <conditionalFormatting sqref="B4:F13">
    <cfRule type="cellIs" dxfId="2" priority="1" operator="greaterThan">
      <formula>0</formula>
    </cfRule>
  </conditionalFormatting>
  <dataValidations count="2">
    <dataValidation type="date" allowBlank="1" showInputMessage="1" showErrorMessage="1" sqref="C4:C13">
      <formula1>43252</formula1>
      <formula2>43616</formula2>
    </dataValidation>
    <dataValidation type="whole" allowBlank="1" showInputMessage="1" showErrorMessage="1" sqref="F4:F13">
      <formula1>0</formula1>
      <formula2>500</formula2>
    </dataValidation>
  </dataValidations>
  <pageMargins left="0.7" right="0.7" top="0.75" bottom="0.75" header="0.3" footer="0.3"/>
  <pageSetup paperSize="9" orientation="landscape" r:id="rId1"/>
  <headerFooter>
    <oddHeader>&amp;R&amp;"Times New Roman,обычный"&amp;10Анализ деятельности образовательного учреждения культурыпо итогам 2018-2019 учебного года. Форма 2</oddHead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Layout" zoomScale="70" zoomScalePageLayoutView="70" workbookViewId="0">
      <selection activeCell="J5" sqref="J5"/>
    </sheetView>
  </sheetViews>
  <sheetFormatPr defaultRowHeight="12.75"/>
  <cols>
    <col min="1" max="1" width="3.85546875" style="19" customWidth="1"/>
    <col min="2" max="2" width="24.28515625" style="19" customWidth="1"/>
    <col min="3" max="3" width="20.140625" style="19" customWidth="1"/>
    <col min="4" max="4" width="12.140625" style="19" customWidth="1"/>
    <col min="5" max="5" width="11.42578125" style="19" customWidth="1"/>
    <col min="6" max="6" width="13.5703125" style="19" customWidth="1"/>
    <col min="7" max="8" width="10.7109375" style="19" customWidth="1"/>
    <col min="9" max="10" width="12.140625" style="19" customWidth="1"/>
    <col min="11" max="16384" width="9.140625" style="19"/>
  </cols>
  <sheetData>
    <row r="1" spans="1:10" ht="15.75">
      <c r="A1" s="39" t="s">
        <v>68</v>
      </c>
      <c r="B1" s="39"/>
      <c r="C1" s="39"/>
      <c r="D1" s="39"/>
      <c r="E1" s="39"/>
      <c r="F1" s="39"/>
      <c r="G1" s="39"/>
      <c r="H1" s="39"/>
      <c r="I1" s="39"/>
      <c r="J1" s="39"/>
    </row>
    <row r="3" spans="1:10" ht="38.25">
      <c r="A3" s="25" t="s">
        <v>38</v>
      </c>
      <c r="B3" s="25" t="s">
        <v>69</v>
      </c>
      <c r="C3" s="25" t="s">
        <v>70</v>
      </c>
      <c r="D3" s="25" t="s">
        <v>76</v>
      </c>
      <c r="E3" s="25" t="s">
        <v>71</v>
      </c>
      <c r="F3" s="25" t="s">
        <v>72</v>
      </c>
      <c r="G3" s="25" t="s">
        <v>73</v>
      </c>
      <c r="H3" s="25" t="s">
        <v>42</v>
      </c>
      <c r="I3" s="25" t="s">
        <v>74</v>
      </c>
      <c r="J3" s="25" t="s">
        <v>75</v>
      </c>
    </row>
    <row r="4" spans="1:10" ht="51">
      <c r="A4" s="29">
        <f>IF(OR(B4&lt;&gt;0, C4&lt;&gt;0, D4&lt;&gt;0, E4&lt;&gt;0, F4&lt;&gt;0, G4&lt;&gt;0, H4&lt;&gt;0, I4&lt;&gt;0, J4&lt;&gt;0), 1, "")</f>
        <v>1</v>
      </c>
      <c r="B4" s="16" t="s">
        <v>89</v>
      </c>
      <c r="C4" s="16" t="s">
        <v>90</v>
      </c>
      <c r="D4" s="16" t="s">
        <v>91</v>
      </c>
      <c r="E4" s="16" t="s">
        <v>7</v>
      </c>
      <c r="F4" s="16" t="s">
        <v>92</v>
      </c>
      <c r="G4" s="17">
        <v>43966</v>
      </c>
      <c r="H4" s="16" t="s">
        <v>207</v>
      </c>
      <c r="I4" s="16" t="s">
        <v>93</v>
      </c>
      <c r="J4" s="16"/>
    </row>
    <row r="5" spans="1:10" ht="76.5">
      <c r="A5" s="29">
        <f>IF(OR(B5&lt;&gt;0, C5&lt;&gt;0, D5&lt;&gt;0, E5&lt;&gt;0, F5&lt;&gt;0, G5&lt;&gt;0, H5&lt;&gt;0, I5&lt;&gt;0, J5&lt;&gt;0), 2, "")</f>
        <v>2</v>
      </c>
      <c r="B5" s="16" t="s">
        <v>94</v>
      </c>
      <c r="C5" s="16" t="s">
        <v>95</v>
      </c>
      <c r="D5" s="16" t="s">
        <v>96</v>
      </c>
      <c r="E5" s="16" t="s">
        <v>97</v>
      </c>
      <c r="F5" s="16" t="s">
        <v>98</v>
      </c>
      <c r="G5" s="37">
        <v>43922</v>
      </c>
      <c r="H5" s="16" t="s">
        <v>99</v>
      </c>
      <c r="I5" s="16" t="s">
        <v>100</v>
      </c>
      <c r="J5" s="16"/>
    </row>
    <row r="6" spans="1:10">
      <c r="A6" s="29" t="str">
        <f>IF(OR(B6&lt;&gt;0, C6&lt;&gt;0, D6&lt;&gt;0, E6&lt;&gt;0, F6&lt;&gt;0, G6&lt;&gt;0, H6&lt;&gt;0, I6&lt;&gt;0, J6&lt;&gt;0), 3, "")</f>
        <v/>
      </c>
      <c r="B6" s="16"/>
      <c r="C6" s="16"/>
      <c r="D6" s="16"/>
      <c r="E6" s="16"/>
      <c r="F6" s="16"/>
      <c r="G6" s="18"/>
      <c r="H6" s="16"/>
      <c r="I6" s="16"/>
      <c r="J6" s="16"/>
    </row>
    <row r="7" spans="1:10">
      <c r="A7" s="29" t="str">
        <f>IF(OR(B7&lt;&gt;0, C7&lt;&gt;0, D7&lt;&gt;0, E7&lt;&gt;0, F7&lt;&gt;0, G7&lt;&gt;0, H7&lt;&gt;0, I7&lt;&gt;0, J7&lt;&gt;0), 4, "")</f>
        <v/>
      </c>
      <c r="B7" s="16"/>
      <c r="C7" s="16"/>
      <c r="D7" s="16"/>
      <c r="E7" s="16"/>
      <c r="F7" s="16"/>
      <c r="G7" s="18"/>
      <c r="H7" s="16"/>
      <c r="I7" s="16"/>
      <c r="J7" s="16"/>
    </row>
    <row r="8" spans="1:10">
      <c r="A8" s="29" t="str">
        <f>IF(OR(B8&lt;&gt;0, C8&lt;&gt;0, D8&lt;&gt;0, E8&lt;&gt;0, F8&lt;&gt;0, G8&lt;&gt;0, H8&lt;&gt;0, I8&lt;&gt;0, J8&lt;&gt;0), 5, "")</f>
        <v/>
      </c>
      <c r="B8" s="16"/>
      <c r="C8" s="16"/>
      <c r="D8" s="16"/>
      <c r="E8" s="16"/>
      <c r="F8" s="16"/>
      <c r="G8" s="18"/>
      <c r="H8" s="16"/>
      <c r="I8" s="16"/>
      <c r="J8" s="16"/>
    </row>
    <row r="9" spans="1:10">
      <c r="A9" s="29" t="str">
        <f>IF(OR(B9&lt;&gt;0, C9&lt;&gt;0, D9&lt;&gt;0, E9&lt;&gt;0, F9&lt;&gt;0, G9&lt;&gt;0, H9&lt;&gt;0, I9&lt;&gt;0, J9&lt;&gt;0), 6, "")</f>
        <v/>
      </c>
      <c r="B9" s="16"/>
      <c r="C9" s="16"/>
      <c r="D9" s="16"/>
      <c r="E9" s="16"/>
      <c r="F9" s="16"/>
      <c r="G9" s="18"/>
      <c r="H9" s="16"/>
      <c r="I9" s="16"/>
      <c r="J9" s="16"/>
    </row>
    <row r="10" spans="1:10">
      <c r="A10" s="29" t="str">
        <f>IF(OR(B10&lt;&gt;0, C10&lt;&gt;0, D10&lt;&gt;0, E10&lt;&gt;0, F10&lt;&gt;0, G10&lt;&gt;0, H10&lt;&gt;0, I10&lt;&gt;0, J10&lt;&gt;0), 7, "")</f>
        <v/>
      </c>
      <c r="B10" s="16"/>
      <c r="C10" s="16"/>
      <c r="D10" s="16"/>
      <c r="E10" s="16"/>
      <c r="F10" s="16"/>
      <c r="G10" s="18"/>
      <c r="H10" s="16"/>
      <c r="I10" s="16"/>
      <c r="J10" s="16"/>
    </row>
    <row r="11" spans="1:10">
      <c r="A11" s="29" t="str">
        <f>IF(OR(B11&lt;&gt;0, C11&lt;&gt;0, D11&lt;&gt;0, E11&lt;&gt;0, F11&lt;&gt;0, G11&lt;&gt;0, H11&lt;&gt;0, I11&lt;&gt;0, J11&lt;&gt;0), 8, "")</f>
        <v/>
      </c>
      <c r="B11" s="16"/>
      <c r="C11" s="16"/>
      <c r="D11" s="16"/>
      <c r="E11" s="16"/>
      <c r="F11" s="16"/>
      <c r="G11" s="18"/>
      <c r="H11" s="16"/>
      <c r="I11" s="16"/>
      <c r="J11" s="16"/>
    </row>
    <row r="12" spans="1:10">
      <c r="A12" s="29" t="str">
        <f>IF(OR(B12&lt;&gt;0, C12&lt;&gt;0, D12&lt;&gt;0, E12&lt;&gt;0, F12&lt;&gt;0, G12&lt;&gt;0, H12&lt;&gt;0, I12&lt;&gt;0, J12&lt;&gt;0), 9, "")</f>
        <v/>
      </c>
      <c r="B12" s="16"/>
      <c r="C12" s="16"/>
      <c r="D12" s="16"/>
      <c r="E12" s="16"/>
      <c r="F12" s="16"/>
      <c r="G12" s="18"/>
      <c r="H12" s="16"/>
      <c r="I12" s="16"/>
      <c r="J12" s="16"/>
    </row>
    <row r="13" spans="1:10">
      <c r="A13" s="29" t="str">
        <f>IF(OR(B13&lt;&gt;0, C13&lt;&gt;0, D13&lt;&gt;0, E13&lt;&gt;0, F13&lt;&gt;0, G13&lt;&gt;0, H13&lt;&gt;0, I13&lt;&gt;0, J13&lt;&gt;0), 10, "")</f>
        <v/>
      </c>
      <c r="B13" s="16"/>
      <c r="C13" s="16"/>
      <c r="D13" s="16"/>
      <c r="E13" s="16"/>
      <c r="F13" s="16"/>
      <c r="G13" s="18"/>
      <c r="H13" s="16"/>
      <c r="I13" s="16"/>
      <c r="J13" s="16"/>
    </row>
  </sheetData>
  <sheetProtection password="CC6D" sheet="1" objects="1" scenarios="1" selectLockedCells="1"/>
  <mergeCells count="1">
    <mergeCell ref="A1:J1"/>
  </mergeCells>
  <conditionalFormatting sqref="A4:A13">
    <cfRule type="cellIs" dxfId="1" priority="2" operator="between">
      <formula>0</formula>
      <formula>10</formula>
    </cfRule>
  </conditionalFormatting>
  <conditionalFormatting sqref="B4:J13">
    <cfRule type="cellIs" dxfId="0" priority="1" operator="greaterThan">
      <formula>0</formula>
    </cfRule>
  </conditionalFormatting>
  <dataValidations count="1">
    <dataValidation type="date" allowBlank="1" showInputMessage="1" showErrorMessage="1" sqref="G4:G13">
      <formula1>43617</formula1>
      <formula2>43982</formula2>
    </dataValidation>
  </dataValidations>
  <pageMargins left="0.7" right="0.7" top="0.75" bottom="0.75" header="0.3" footer="0.3"/>
  <pageSetup paperSize="9" orientation="landscape" r:id="rId1"/>
  <headerFooter>
    <oddHeader>&amp;R&amp;"Times New Roman,обычный"&amp;10Анализ деятельности образовательного учреждения культурыпо итогам 2018-2019 учебного года. Форма 2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>
      <selection activeCell="C19" sqref="C19:I19"/>
    </sheetView>
  </sheetViews>
  <sheetFormatPr defaultRowHeight="15"/>
  <cols>
    <col min="1" max="1" width="19.42578125" style="1" customWidth="1"/>
    <col min="2" max="2" width="7.140625" style="1" customWidth="1"/>
    <col min="3" max="3" width="10.7109375" style="1" customWidth="1"/>
    <col min="4" max="4" width="15.7109375" style="1" customWidth="1"/>
    <col min="5" max="5" width="18" style="1" customWidth="1"/>
    <col min="6" max="6" width="13.85546875" style="1" customWidth="1"/>
    <col min="7" max="7" width="15.140625" style="1" customWidth="1"/>
    <col min="8" max="8" width="14.5703125" style="1" customWidth="1"/>
    <col min="9" max="9" width="16.28515625" style="1" customWidth="1"/>
    <col min="10" max="16384" width="9.140625" style="1"/>
  </cols>
  <sheetData>
    <row r="1" spans="1:9" ht="15.75">
      <c r="A1" s="39" t="s">
        <v>81</v>
      </c>
      <c r="B1" s="39"/>
      <c r="C1" s="39"/>
      <c r="D1" s="39"/>
      <c r="E1" s="39"/>
      <c r="F1" s="39"/>
      <c r="G1" s="39"/>
      <c r="H1" s="39"/>
      <c r="I1" s="39"/>
    </row>
    <row r="3" spans="1:9" ht="30" customHeight="1">
      <c r="A3" s="8" t="s">
        <v>5</v>
      </c>
      <c r="B3" s="9" t="s">
        <v>15</v>
      </c>
      <c r="C3" s="10" t="s">
        <v>0</v>
      </c>
      <c r="D3" s="10" t="s">
        <v>1</v>
      </c>
      <c r="E3" s="9" t="s">
        <v>17</v>
      </c>
      <c r="F3" s="10" t="s">
        <v>2</v>
      </c>
      <c r="G3" s="9" t="s">
        <v>16</v>
      </c>
      <c r="H3" s="10" t="s">
        <v>3</v>
      </c>
      <c r="I3" s="10" t="s">
        <v>4</v>
      </c>
    </row>
    <row r="4" spans="1:9">
      <c r="A4" s="4" t="s">
        <v>6</v>
      </c>
      <c r="B4" s="12" t="s">
        <v>18</v>
      </c>
      <c r="C4" s="5">
        <v>121</v>
      </c>
      <c r="D4" s="5">
        <v>52</v>
      </c>
      <c r="E4" s="5">
        <v>390</v>
      </c>
      <c r="F4" s="5">
        <v>66</v>
      </c>
      <c r="G4" s="5"/>
      <c r="H4" s="5"/>
      <c r="I4" s="5"/>
    </row>
    <row r="5" spans="1:9">
      <c r="A5" s="4" t="s">
        <v>7</v>
      </c>
      <c r="B5" s="12" t="s">
        <v>19</v>
      </c>
      <c r="C5" s="5"/>
      <c r="D5" s="5">
        <v>45</v>
      </c>
      <c r="E5" s="5">
        <v>41</v>
      </c>
      <c r="F5" s="5"/>
      <c r="G5" s="5">
        <v>130</v>
      </c>
      <c r="H5" s="5"/>
      <c r="I5" s="5"/>
    </row>
    <row r="6" spans="1:9">
      <c r="A6" s="4" t="s">
        <v>8</v>
      </c>
      <c r="B6" s="12" t="s">
        <v>20</v>
      </c>
      <c r="C6" s="5">
        <v>46</v>
      </c>
      <c r="D6" s="5"/>
      <c r="E6" s="5"/>
      <c r="F6" s="5"/>
      <c r="G6" s="5"/>
      <c r="H6" s="5"/>
      <c r="I6" s="5"/>
    </row>
    <row r="7" spans="1:9">
      <c r="A7" s="4" t="s">
        <v>14</v>
      </c>
      <c r="B7" s="12" t="s">
        <v>21</v>
      </c>
      <c r="C7" s="5">
        <v>24</v>
      </c>
      <c r="D7" s="5">
        <v>110</v>
      </c>
      <c r="E7" s="5">
        <v>1</v>
      </c>
      <c r="F7" s="5">
        <v>1</v>
      </c>
      <c r="G7" s="5">
        <v>13</v>
      </c>
      <c r="H7" s="5">
        <v>110</v>
      </c>
      <c r="I7" s="5">
        <v>45</v>
      </c>
    </row>
    <row r="8" spans="1:9">
      <c r="A8" s="4" t="s">
        <v>9</v>
      </c>
      <c r="B8" s="12" t="s">
        <v>22</v>
      </c>
      <c r="C8" s="5"/>
      <c r="D8" s="5"/>
      <c r="E8" s="5"/>
      <c r="F8" s="5"/>
      <c r="G8" s="5"/>
      <c r="H8" s="5"/>
      <c r="I8" s="5"/>
    </row>
    <row r="9" spans="1:9" ht="45" customHeight="1">
      <c r="A9" s="6" t="s">
        <v>13</v>
      </c>
      <c r="B9" s="12" t="s">
        <v>23</v>
      </c>
      <c r="C9" s="5">
        <v>25</v>
      </c>
      <c r="D9" s="5"/>
      <c r="E9" s="5"/>
      <c r="F9" s="5"/>
      <c r="G9" s="5"/>
      <c r="H9" s="5"/>
      <c r="I9" s="5"/>
    </row>
    <row r="10" spans="1:9" ht="45" customHeight="1">
      <c r="A10" s="6" t="s">
        <v>11</v>
      </c>
      <c r="B10" s="12" t="s">
        <v>24</v>
      </c>
      <c r="C10" s="5"/>
      <c r="D10" s="5"/>
      <c r="E10" s="5"/>
      <c r="F10" s="5"/>
      <c r="G10" s="5"/>
      <c r="H10" s="5"/>
      <c r="I10" s="5"/>
    </row>
    <row r="11" spans="1:9" ht="15" customHeight="1">
      <c r="A11" s="6" t="s">
        <v>10</v>
      </c>
      <c r="B11" s="12" t="s">
        <v>25</v>
      </c>
      <c r="C11" s="5"/>
      <c r="D11" s="5"/>
      <c r="E11" s="5"/>
      <c r="F11" s="5"/>
      <c r="G11" s="5"/>
      <c r="H11" s="5"/>
      <c r="I11" s="5"/>
    </row>
    <row r="12" spans="1:9" ht="30" customHeight="1">
      <c r="A12" s="6" t="s">
        <v>29</v>
      </c>
      <c r="B12" s="12" t="s">
        <v>26</v>
      </c>
      <c r="C12" s="5"/>
      <c r="D12" s="5">
        <v>35</v>
      </c>
      <c r="E12" s="5"/>
      <c r="F12" s="5"/>
      <c r="G12" s="5"/>
      <c r="H12" s="5"/>
      <c r="I12" s="5"/>
    </row>
    <row r="13" spans="1:9" ht="30" customHeight="1">
      <c r="A13" s="6" t="s">
        <v>27</v>
      </c>
      <c r="B13" s="12" t="s">
        <v>30</v>
      </c>
      <c r="C13" s="5">
        <v>194</v>
      </c>
      <c r="D13" s="5">
        <v>25</v>
      </c>
      <c r="E13" s="5">
        <v>14</v>
      </c>
      <c r="F13" s="5"/>
      <c r="G13" s="5"/>
      <c r="H13" s="5">
        <v>110</v>
      </c>
      <c r="I13" s="5"/>
    </row>
    <row r="14" spans="1:9" ht="15" customHeight="1">
      <c r="A14" s="6" t="s">
        <v>28</v>
      </c>
      <c r="B14" s="12" t="s">
        <v>31</v>
      </c>
      <c r="C14" s="5"/>
      <c r="D14" s="5"/>
      <c r="E14" s="5"/>
      <c r="F14" s="5"/>
      <c r="G14" s="5"/>
      <c r="H14" s="5"/>
      <c r="I14" s="5"/>
    </row>
    <row r="15" spans="1:9">
      <c r="A15" s="11" t="s">
        <v>35</v>
      </c>
      <c r="B15" s="12" t="s">
        <v>32</v>
      </c>
      <c r="C15" s="10">
        <f>C4+C5+C6+C7+C8+C9+C10+C11+C12+C13+C14</f>
        <v>410</v>
      </c>
      <c r="D15" s="10">
        <f t="shared" ref="D15:I15" si="0">D4+D5+D6+D7+D8+D9+D10+D11+D12+D13+D14</f>
        <v>267</v>
      </c>
      <c r="E15" s="10">
        <f t="shared" si="0"/>
        <v>446</v>
      </c>
      <c r="F15" s="10">
        <f t="shared" si="0"/>
        <v>67</v>
      </c>
      <c r="G15" s="10">
        <f t="shared" si="0"/>
        <v>143</v>
      </c>
      <c r="H15" s="10">
        <f t="shared" si="0"/>
        <v>220</v>
      </c>
      <c r="I15" s="10">
        <f t="shared" si="0"/>
        <v>45</v>
      </c>
    </row>
    <row r="16" spans="1:9">
      <c r="A16" s="45" t="s">
        <v>36</v>
      </c>
      <c r="B16" s="43" t="s">
        <v>33</v>
      </c>
      <c r="C16" s="41">
        <v>267</v>
      </c>
      <c r="D16" s="41">
        <v>210</v>
      </c>
      <c r="E16" s="41">
        <v>260</v>
      </c>
      <c r="F16" s="5">
        <v>66</v>
      </c>
      <c r="G16" s="5">
        <v>130</v>
      </c>
      <c r="H16" s="5">
        <v>105</v>
      </c>
      <c r="I16" s="5">
        <v>43</v>
      </c>
    </row>
    <row r="17" spans="1:9">
      <c r="A17" s="46"/>
      <c r="B17" s="44"/>
      <c r="C17" s="42"/>
      <c r="D17" s="42"/>
      <c r="E17" s="42"/>
      <c r="F17" s="40">
        <v>148</v>
      </c>
      <c r="G17" s="40"/>
      <c r="H17" s="40"/>
      <c r="I17" s="40"/>
    </row>
    <row r="18" spans="1:9" ht="75">
      <c r="A18" s="7" t="s">
        <v>12</v>
      </c>
      <c r="B18" s="12" t="s">
        <v>34</v>
      </c>
      <c r="C18" s="5">
        <v>0</v>
      </c>
      <c r="D18" s="5">
        <v>120</v>
      </c>
      <c r="E18" s="5">
        <v>42</v>
      </c>
      <c r="F18" s="5">
        <v>1</v>
      </c>
      <c r="G18" s="5">
        <v>130</v>
      </c>
      <c r="H18" s="5">
        <v>105</v>
      </c>
      <c r="I18" s="5">
        <v>43</v>
      </c>
    </row>
    <row r="19" spans="1:9" ht="66" customHeight="1">
      <c r="A19" s="13" t="s">
        <v>37</v>
      </c>
      <c r="B19" s="10">
        <v>15</v>
      </c>
      <c r="C19" s="47">
        <v>335</v>
      </c>
      <c r="D19" s="48"/>
      <c r="E19" s="48"/>
      <c r="F19" s="48"/>
      <c r="G19" s="48"/>
      <c r="H19" s="48"/>
      <c r="I19" s="49"/>
    </row>
  </sheetData>
  <sheetProtection password="CC6D" sheet="1" objects="1" scenarios="1" selectLockedCells="1"/>
  <mergeCells count="8">
    <mergeCell ref="C19:I19"/>
    <mergeCell ref="A1:I1"/>
    <mergeCell ref="A16:A17"/>
    <mergeCell ref="B16:B17"/>
    <mergeCell ref="C16:C17"/>
    <mergeCell ref="D16:D17"/>
    <mergeCell ref="E16:E17"/>
    <mergeCell ref="F17:I17"/>
  </mergeCells>
  <dataValidations count="4">
    <dataValidation type="whole" allowBlank="1" showInputMessage="1" showErrorMessage="1" sqref="F17:I17">
      <formula1>0</formula1>
      <formula2>F16+G16+H16+I16</formula2>
    </dataValidation>
    <dataValidation type="whole" allowBlank="1" showInputMessage="1" showErrorMessage="1" sqref="C18:I18">
      <formula1>0</formula1>
      <formula2>C16</formula2>
    </dataValidation>
    <dataValidation type="whole" allowBlank="1" showInputMessage="1" showErrorMessage="1" sqref="C16:E17 F16:I16">
      <formula1>0</formula1>
      <formula2>C15</formula2>
    </dataValidation>
    <dataValidation type="whole" allowBlank="1" showInputMessage="1" showErrorMessage="1" sqref="C19:I19">
      <formula1>0</formula1>
      <formula2>1350</formula2>
    </dataValidation>
  </dataValidations>
  <pageMargins left="0.7" right="0.7" top="0.75" bottom="0.75" header="0.3" footer="0.3"/>
  <pageSetup paperSize="9" orientation="landscape" r:id="rId1"/>
  <headerFooter>
    <oddHeader>&amp;R&amp;"Times New Roman,обычный"&amp;10Анализ деятельности образовательного учреждения культурыпо итогам 2018-2019 учебного года. Форма 2</oddHeader>
    <oddFooter>&amp;C&amp;P</oddFooter>
  </headerFooter>
  <ignoredErrors>
    <ignoredError sqref="B4:B18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view="pageLayout" workbookViewId="0">
      <selection activeCell="G4" sqref="G4"/>
    </sheetView>
  </sheetViews>
  <sheetFormatPr defaultRowHeight="15"/>
  <cols>
    <col min="1" max="1" width="4.5703125" style="1" customWidth="1"/>
    <col min="2" max="2" width="26.85546875" style="1" customWidth="1"/>
    <col min="3" max="3" width="41.140625" style="1" customWidth="1"/>
    <col min="4" max="4" width="11.5703125" style="1" customWidth="1"/>
    <col min="5" max="5" width="25.85546875" style="1" customWidth="1"/>
    <col min="6" max="7" width="10.5703125" style="1" customWidth="1"/>
    <col min="8" max="16384" width="9.140625" style="1"/>
  </cols>
  <sheetData>
    <row r="1" spans="1:7" ht="15.75">
      <c r="A1" s="39" t="s">
        <v>80</v>
      </c>
      <c r="B1" s="39"/>
      <c r="C1" s="39"/>
      <c r="D1" s="39"/>
      <c r="E1" s="39"/>
      <c r="F1" s="39"/>
      <c r="G1" s="39"/>
    </row>
    <row r="3" spans="1:7" ht="40.5" customHeight="1">
      <c r="A3" s="14" t="s">
        <v>38</v>
      </c>
      <c r="B3" s="14" t="s">
        <v>78</v>
      </c>
      <c r="C3" s="14" t="s">
        <v>39</v>
      </c>
      <c r="D3" s="14" t="s">
        <v>40</v>
      </c>
      <c r="E3" s="14" t="s">
        <v>42</v>
      </c>
      <c r="F3" s="14" t="s">
        <v>43</v>
      </c>
      <c r="G3" s="14" t="s">
        <v>44</v>
      </c>
    </row>
    <row r="4" spans="1:7">
      <c r="A4" s="2">
        <f>IF(OR(B4&lt;&gt;0, C4&lt;&gt;0, D4&lt;&gt;0, E4&lt;&gt;0, F4&lt;&gt;0, G4&lt;&gt;0), 1, "")</f>
        <v>1</v>
      </c>
      <c r="B4" s="34" t="s">
        <v>77</v>
      </c>
      <c r="C4" s="50" t="s">
        <v>79</v>
      </c>
      <c r="D4" s="50"/>
      <c r="E4" s="32">
        <v>0</v>
      </c>
      <c r="F4" s="33">
        <v>0</v>
      </c>
      <c r="G4" s="33">
        <v>0</v>
      </c>
    </row>
    <row r="5" spans="1:7">
      <c r="A5" s="15" t="str">
        <f>IF(OR(B5&lt;&gt;0, C5&lt;&gt;0, D5&lt;&gt;0, E5&lt;&gt;0, F5&lt;&gt;0, G5&lt;&gt;0), 2, "")</f>
        <v/>
      </c>
      <c r="B5" s="16"/>
      <c r="C5" s="16"/>
      <c r="D5" s="18"/>
      <c r="E5" s="16"/>
      <c r="F5" s="18"/>
      <c r="G5" s="18"/>
    </row>
    <row r="6" spans="1:7">
      <c r="A6" s="15" t="str">
        <f>IF(OR(B6&lt;&gt;0, C6&lt;&gt;0, D6&lt;&gt;0, E6&lt;&gt;0, F6&lt;&gt;0, G6&lt;&gt;0), 3, "")</f>
        <v/>
      </c>
      <c r="B6" s="16"/>
      <c r="C6" s="16"/>
      <c r="D6" s="18"/>
      <c r="E6" s="16"/>
      <c r="F6" s="18"/>
      <c r="G6" s="18"/>
    </row>
    <row r="7" spans="1:7">
      <c r="A7" s="15" t="str">
        <f>IF(OR(B7&lt;&gt;0, C7&lt;&gt;0, D7&lt;&gt;0, E7&lt;&gt;0, F7&lt;&gt;0, G7&lt;&gt;0), 4, "")</f>
        <v/>
      </c>
      <c r="B7" s="16"/>
      <c r="C7" s="16"/>
      <c r="D7" s="18"/>
      <c r="E7" s="16"/>
      <c r="F7" s="18"/>
      <c r="G7" s="18"/>
    </row>
    <row r="8" spans="1:7">
      <c r="A8" s="15" t="str">
        <f>IF(OR(B8&lt;&gt;0, C8&lt;&gt;0, D8&lt;&gt;0, E8&lt;&gt;0, F8&lt;&gt;0, G8&lt;&gt;0), 5, "")</f>
        <v/>
      </c>
      <c r="B8" s="16"/>
      <c r="C8" s="16"/>
      <c r="D8" s="17"/>
      <c r="E8" s="16"/>
      <c r="F8" s="18"/>
      <c r="G8" s="18"/>
    </row>
    <row r="9" spans="1:7">
      <c r="A9" s="15" t="str">
        <f>IF(OR(B9&lt;&gt;0, C9&lt;&gt;0, D9&lt;&gt;0, E9&lt;&gt;0, F9&lt;&gt;0, G9&lt;&gt;0), 6, "")</f>
        <v/>
      </c>
      <c r="B9" s="16"/>
      <c r="C9" s="16"/>
      <c r="D9" s="18"/>
      <c r="E9" s="16"/>
      <c r="F9" s="18"/>
      <c r="G9" s="18"/>
    </row>
    <row r="10" spans="1:7">
      <c r="A10" s="15" t="str">
        <f>IF(OR(B10&lt;&gt;0, C10&lt;&gt;0, D10&lt;&gt;0, E10&lt;&gt;0, F10&lt;&gt;0, G10&lt;&gt;0), 7, "")</f>
        <v/>
      </c>
      <c r="B10" s="16"/>
      <c r="C10" s="16"/>
      <c r="D10" s="18"/>
      <c r="E10" s="16"/>
      <c r="F10" s="18"/>
      <c r="G10" s="18"/>
    </row>
    <row r="11" spans="1:7">
      <c r="A11" s="15" t="str">
        <f>IF(OR(B11&lt;&gt;0, C11&lt;&gt;0, D11&lt;&gt;0, E11&lt;&gt;0, F11&lt;&gt;0, G11&lt;&gt;0), 8, "")</f>
        <v/>
      </c>
      <c r="B11" s="16"/>
      <c r="C11" s="16"/>
      <c r="D11" s="18"/>
      <c r="E11" s="16"/>
      <c r="F11" s="18"/>
      <c r="G11" s="18"/>
    </row>
    <row r="12" spans="1:7">
      <c r="A12" s="15" t="str">
        <f>IF(OR(B12&lt;&gt;0, C12&lt;&gt;0, D12&lt;&gt;0, E12&lt;&gt;0, F12&lt;&gt;0, G12&lt;&gt;0), 9, "")</f>
        <v/>
      </c>
      <c r="B12" s="16"/>
      <c r="C12" s="16"/>
      <c r="D12" s="18"/>
      <c r="E12" s="16"/>
      <c r="F12" s="18"/>
      <c r="G12" s="18"/>
    </row>
    <row r="13" spans="1:7">
      <c r="A13" s="15" t="str">
        <f>IF(OR(B13&lt;&gt;0, C13&lt;&gt;0, D13&lt;&gt;0, E13&lt;&gt;0, F13&lt;&gt;0, G13&lt;&gt;0), 10, "")</f>
        <v/>
      </c>
      <c r="B13" s="16"/>
      <c r="C13" s="16"/>
      <c r="D13" s="18"/>
      <c r="E13" s="16"/>
      <c r="F13" s="18"/>
      <c r="G13" s="18"/>
    </row>
    <row r="14" spans="1:7">
      <c r="A14" s="15" t="str">
        <f>IF(OR(B14&lt;&gt;0, C14&lt;&gt;0, D14&lt;&gt;0, E14&lt;&gt;0, F14&lt;&gt;0, G14&lt;&gt;0), 11, "")</f>
        <v/>
      </c>
      <c r="B14" s="16"/>
      <c r="C14" s="16"/>
      <c r="D14" s="18"/>
      <c r="E14" s="16"/>
      <c r="F14" s="18"/>
      <c r="G14" s="18"/>
    </row>
    <row r="15" spans="1:7">
      <c r="A15" s="15" t="str">
        <f>IF(OR(B15&lt;&gt;0, C15&lt;&gt;0, D15&lt;&gt;0, E15&lt;&gt;0, F15&lt;&gt;0, G15&lt;&gt;0), 12, "")</f>
        <v/>
      </c>
      <c r="B15" s="16"/>
      <c r="C15" s="16"/>
      <c r="D15" s="18"/>
      <c r="E15" s="16"/>
      <c r="F15" s="18"/>
      <c r="G15" s="18"/>
    </row>
    <row r="16" spans="1:7">
      <c r="A16" s="15" t="str">
        <f>IF(OR(B16&lt;&gt;0, C16&lt;&gt;0, D16&lt;&gt;0, E16&lt;&gt;0, F16&lt;&gt;0, G16&lt;&gt;0), 13, "")</f>
        <v/>
      </c>
      <c r="B16" s="16"/>
      <c r="C16" s="16"/>
      <c r="D16" s="18"/>
      <c r="E16" s="16"/>
      <c r="F16" s="18"/>
      <c r="G16" s="18"/>
    </row>
    <row r="17" spans="1:7">
      <c r="A17" s="15" t="str">
        <f>IF(OR(B17&lt;&gt;0, C17&lt;&gt;0, D17&lt;&gt;0, E17&lt;&gt;0, F17&lt;&gt;0, G17&lt;&gt;0), 14, "")</f>
        <v/>
      </c>
      <c r="B17" s="16"/>
      <c r="C17" s="16"/>
      <c r="D17" s="18"/>
      <c r="E17" s="16"/>
      <c r="F17" s="18"/>
      <c r="G17" s="18"/>
    </row>
    <row r="18" spans="1:7">
      <c r="A18" s="15" t="str">
        <f>IF(OR(B18&lt;&gt;0, C18&lt;&gt;0, D18&lt;&gt;0, E18&lt;&gt;0, F18&lt;&gt;0, G18&lt;&gt;0), 15, "")</f>
        <v/>
      </c>
      <c r="B18" s="16"/>
      <c r="C18" s="16"/>
      <c r="D18" s="18"/>
      <c r="E18" s="16"/>
      <c r="F18" s="18"/>
      <c r="G18" s="18"/>
    </row>
    <row r="19" spans="1:7">
      <c r="A19" s="15" t="str">
        <f>IF(OR(B19&lt;&gt;0, C19&lt;&gt;0, D19&lt;&gt;0, E19&lt;&gt;0, F19&lt;&gt;0, G19&lt;&gt;0), 16, "")</f>
        <v/>
      </c>
      <c r="B19" s="16"/>
      <c r="C19" s="16"/>
      <c r="D19" s="18"/>
      <c r="E19" s="16"/>
      <c r="F19" s="18"/>
      <c r="G19" s="18"/>
    </row>
    <row r="20" spans="1:7">
      <c r="A20" s="15" t="str">
        <f>IF(OR(B20&lt;&gt;0, C20&lt;&gt;0, D20&lt;&gt;0, E20&lt;&gt;0, F20&lt;&gt;0, G20&lt;&gt;0), 17, "")</f>
        <v/>
      </c>
      <c r="B20" s="16"/>
      <c r="C20" s="16"/>
      <c r="D20" s="18"/>
      <c r="E20" s="16"/>
      <c r="F20" s="18"/>
      <c r="G20" s="18"/>
    </row>
    <row r="21" spans="1:7">
      <c r="A21" s="15" t="str">
        <f>IF(OR(B21&lt;&gt;0, C21&lt;&gt;0, D21&lt;&gt;0, E21&lt;&gt;0, F21&lt;&gt;0, G21&lt;&gt;0), 18, "")</f>
        <v/>
      </c>
      <c r="B21" s="16"/>
      <c r="C21" s="16"/>
      <c r="D21" s="18"/>
      <c r="E21" s="16"/>
      <c r="F21" s="18"/>
      <c r="G21" s="18"/>
    </row>
    <row r="22" spans="1:7">
      <c r="A22" s="15" t="str">
        <f>IF(OR(B22&lt;&gt;0, C22&lt;&gt;0, D22&lt;&gt;0, E22&lt;&gt;0, F22&lt;&gt;0, G22&lt;&gt;0), 19, "")</f>
        <v/>
      </c>
      <c r="B22" s="16"/>
      <c r="C22" s="16"/>
      <c r="D22" s="18"/>
      <c r="E22" s="16"/>
      <c r="F22" s="18"/>
      <c r="G22" s="18"/>
    </row>
    <row r="23" spans="1:7">
      <c r="A23" s="15" t="str">
        <f>IF(OR(B23&lt;&gt;0, C23&lt;&gt;0, D23&lt;&gt;0, E23&lt;&gt;0, F23&lt;&gt;0, G23&lt;&gt;0), 20, "")</f>
        <v/>
      </c>
      <c r="B23" s="16"/>
      <c r="C23" s="16"/>
      <c r="D23" s="18"/>
      <c r="E23" s="16"/>
      <c r="F23" s="18"/>
      <c r="G23" s="18"/>
    </row>
    <row r="24" spans="1:7">
      <c r="A24" s="15" t="str">
        <f>IF(OR(B24&lt;&gt;0, C24&lt;&gt;0, D24&lt;&gt;0, E24&lt;&gt;0, F24&lt;&gt;0, G24&lt;&gt;0), 21, "")</f>
        <v/>
      </c>
      <c r="B24" s="16"/>
      <c r="C24" s="16"/>
      <c r="D24" s="18"/>
      <c r="E24" s="16"/>
      <c r="F24" s="18"/>
      <c r="G24" s="18"/>
    </row>
    <row r="25" spans="1:7">
      <c r="A25" s="15" t="str">
        <f>IF(OR(B25&lt;&gt;0, C25&lt;&gt;0, D25&lt;&gt;0, E25&lt;&gt;0, F25&lt;&gt;0, G25&lt;&gt;0), 22, "")</f>
        <v/>
      </c>
      <c r="B25" s="16"/>
      <c r="C25" s="16"/>
      <c r="D25" s="18"/>
      <c r="E25" s="16"/>
      <c r="F25" s="18"/>
      <c r="G25" s="18"/>
    </row>
    <row r="26" spans="1:7">
      <c r="A26" s="15" t="str">
        <f>IF(OR(B26&lt;&gt;0, C26&lt;&gt;0, D26&lt;&gt;0, E26&lt;&gt;0, F26&lt;&gt;0, G26&lt;&gt;0), 23, "")</f>
        <v/>
      </c>
      <c r="B26" s="16"/>
      <c r="C26" s="16"/>
      <c r="D26" s="18"/>
      <c r="E26" s="16"/>
      <c r="F26" s="18"/>
      <c r="G26" s="18"/>
    </row>
    <row r="27" spans="1:7">
      <c r="A27" s="15" t="str">
        <f>IF(OR(B27&lt;&gt;0, C27&lt;&gt;0, D27&lt;&gt;0, E27&lt;&gt;0, F27&lt;&gt;0, G27&lt;&gt;0), 24, "")</f>
        <v/>
      </c>
      <c r="B27" s="16"/>
      <c r="C27" s="16"/>
      <c r="D27" s="18"/>
      <c r="E27" s="16"/>
      <c r="F27" s="18"/>
      <c r="G27" s="18"/>
    </row>
    <row r="28" spans="1:7">
      <c r="A28" s="15" t="str">
        <f>IF(OR(B28&lt;&gt;0, C28&lt;&gt;0, D28&lt;&gt;0, E28&lt;&gt;0, F28&lt;&gt;0, G28&lt;&gt;0), 25, "")</f>
        <v/>
      </c>
      <c r="B28" s="16"/>
      <c r="C28" s="16"/>
      <c r="D28" s="18"/>
      <c r="E28" s="16"/>
      <c r="F28" s="18"/>
      <c r="G28" s="18"/>
    </row>
    <row r="29" spans="1:7" ht="12.75" customHeight="1"/>
    <row r="30" spans="1:7" ht="12.75" customHeight="1"/>
    <row r="31" spans="1:7" ht="12.75" customHeight="1"/>
  </sheetData>
  <sheetProtection password="CC6D" sheet="1" objects="1" scenarios="1" selectLockedCells="1"/>
  <mergeCells count="2">
    <mergeCell ref="A1:G1"/>
    <mergeCell ref="C4:D4"/>
  </mergeCells>
  <conditionalFormatting sqref="A4:A28">
    <cfRule type="cellIs" dxfId="26" priority="2" operator="between">
      <formula>0</formula>
      <formula>25</formula>
    </cfRule>
  </conditionalFormatting>
  <conditionalFormatting sqref="B5:G28 B4:C4 E4:G4">
    <cfRule type="cellIs" dxfId="25" priority="1" operator="greaterThan">
      <formula>0</formula>
    </cfRule>
  </conditionalFormatting>
  <dataValidations count="4">
    <dataValidation type="date" allowBlank="1" showInputMessage="1" showErrorMessage="1" sqref="D5:D28">
      <formula1>43252</formula1>
      <formula2>43616</formula2>
    </dataValidation>
    <dataValidation type="whole" allowBlank="1" showInputMessage="1" showErrorMessage="1" sqref="G4:G28">
      <formula1>0</formula1>
      <formula2>1000</formula2>
    </dataValidation>
    <dataValidation type="whole" allowBlank="1" showInputMessage="1" showErrorMessage="1" sqref="F4:F28">
      <formula1>0</formula1>
      <formula2>2000</formula2>
    </dataValidation>
    <dataValidation type="whole" allowBlank="1" showInputMessage="1" showErrorMessage="1" sqref="E4">
      <formula1>0</formula1>
      <formula2>30</formula2>
    </dataValidation>
  </dataValidations>
  <pageMargins left="0.7" right="0.7" top="0.75" bottom="0.75" header="0.3" footer="0.3"/>
  <pageSetup paperSize="9" orientation="landscape" r:id="rId1"/>
  <headerFooter>
    <oddHeader>&amp;R&amp;"Times New Roman,обычный"&amp;10Анализ деятельности образовательного учреждения культурыпо итогам 2018-2019 учебного года. Форма 2</oddHead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Layout" workbookViewId="0">
      <selection activeCell="I4" sqref="I4"/>
    </sheetView>
  </sheetViews>
  <sheetFormatPr defaultRowHeight="12.75"/>
  <cols>
    <col min="1" max="1" width="4.28515625" style="19" customWidth="1"/>
    <col min="2" max="2" width="29.28515625" style="19" customWidth="1"/>
    <col min="3" max="3" width="13.85546875" style="19" customWidth="1"/>
    <col min="4" max="4" width="10.7109375" style="19" customWidth="1"/>
    <col min="5" max="5" width="17.42578125" style="19" customWidth="1"/>
    <col min="6" max="6" width="14.85546875" style="19" customWidth="1"/>
    <col min="7" max="7" width="21.5703125" style="19" customWidth="1"/>
    <col min="8" max="8" width="10.5703125" style="19" customWidth="1"/>
    <col min="9" max="9" width="8.5703125" style="19" customWidth="1"/>
    <col min="10" max="16384" width="9.140625" style="19"/>
  </cols>
  <sheetData>
    <row r="1" spans="1:9" ht="15.75">
      <c r="A1" s="39" t="s">
        <v>83</v>
      </c>
      <c r="B1" s="39"/>
      <c r="C1" s="39"/>
      <c r="D1" s="39"/>
      <c r="E1" s="39"/>
      <c r="F1" s="39"/>
      <c r="G1" s="39"/>
      <c r="H1" s="39"/>
      <c r="I1" s="39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25.5">
      <c r="A3" s="14" t="s">
        <v>38</v>
      </c>
      <c r="B3" s="14" t="s">
        <v>39</v>
      </c>
      <c r="C3" s="14" t="s">
        <v>45</v>
      </c>
      <c r="D3" s="14" t="s">
        <v>49</v>
      </c>
      <c r="E3" s="14" t="s">
        <v>42</v>
      </c>
      <c r="F3" s="14" t="s">
        <v>46</v>
      </c>
      <c r="G3" s="14" t="s">
        <v>47</v>
      </c>
      <c r="H3" s="14" t="s">
        <v>41</v>
      </c>
      <c r="I3" s="14" t="s">
        <v>48</v>
      </c>
    </row>
    <row r="4" spans="1:9">
      <c r="A4" s="15" t="str">
        <f>IF(OR(B4&lt;&gt;0, C4&lt;&gt;0, D4&lt;&gt;0, E4&lt;&gt;0, F4&lt;&gt;0, I4&lt;&gt;0), 1, "")</f>
        <v/>
      </c>
      <c r="B4" s="16">
        <v>0</v>
      </c>
      <c r="C4" s="16">
        <v>0</v>
      </c>
      <c r="D4" s="17"/>
      <c r="E4" s="16">
        <v>0</v>
      </c>
      <c r="F4" s="16">
        <v>0</v>
      </c>
      <c r="G4" s="16">
        <v>0</v>
      </c>
      <c r="H4" s="18">
        <v>0</v>
      </c>
      <c r="I4" s="18">
        <v>0</v>
      </c>
    </row>
    <row r="5" spans="1:9">
      <c r="A5" s="15" t="str">
        <f>IF(OR(B5&lt;&gt;0, C5&lt;&gt;0, D5&lt;&gt;0, E5&lt;&gt;0, F5&lt;&gt;0, I5&lt;&gt;0), 2, "")</f>
        <v/>
      </c>
      <c r="B5" s="16"/>
      <c r="C5" s="16"/>
      <c r="D5" s="18"/>
      <c r="E5" s="16"/>
      <c r="F5" s="16"/>
      <c r="G5" s="16"/>
      <c r="H5" s="18"/>
      <c r="I5" s="18"/>
    </row>
    <row r="6" spans="1:9">
      <c r="A6" s="15" t="str">
        <f>IF(OR(B6&lt;&gt;0, C6&lt;&gt;0, D6&lt;&gt;0, E6&lt;&gt;0, F6&lt;&gt;0, I6&lt;&gt;0), 3, "")</f>
        <v/>
      </c>
      <c r="B6" s="16"/>
      <c r="C6" s="16"/>
      <c r="D6" s="18"/>
      <c r="E6" s="16"/>
      <c r="F6" s="16"/>
      <c r="G6" s="16"/>
      <c r="H6" s="18"/>
      <c r="I6" s="18"/>
    </row>
    <row r="7" spans="1:9">
      <c r="A7" s="15" t="str">
        <f>IF(OR(B7&lt;&gt;0, C7&lt;&gt;0, D7&lt;&gt;0, E7&lt;&gt;0, F7&lt;&gt;0, I7&lt;&gt;0), 4, "")</f>
        <v/>
      </c>
      <c r="B7" s="16"/>
      <c r="C7" s="16"/>
      <c r="D7" s="18"/>
      <c r="E7" s="16"/>
      <c r="F7" s="16"/>
      <c r="G7" s="16"/>
      <c r="H7" s="18"/>
      <c r="I7" s="18"/>
    </row>
    <row r="8" spans="1:9">
      <c r="A8" s="15" t="str">
        <f>IF(OR(B8&lt;&gt;0, C8&lt;&gt;0, D8&lt;&gt;0, E8&lt;&gt;0, F8&lt;&gt;0, I8&lt;&gt;0), 5, "")</f>
        <v/>
      </c>
      <c r="B8" s="16"/>
      <c r="C8" s="16"/>
      <c r="D8" s="17"/>
      <c r="E8" s="16"/>
      <c r="F8" s="16"/>
      <c r="G8" s="16"/>
      <c r="H8" s="18"/>
      <c r="I8" s="18"/>
    </row>
    <row r="9" spans="1:9">
      <c r="A9" s="15" t="str">
        <f>IF(OR(B9&lt;&gt;0, C9&lt;&gt;0, D9&lt;&gt;0, E9&lt;&gt;0, F9&lt;&gt;0, I9&lt;&gt;0), 6, "")</f>
        <v/>
      </c>
      <c r="B9" s="16"/>
      <c r="C9" s="16"/>
      <c r="D9" s="18"/>
      <c r="E9" s="16"/>
      <c r="F9" s="16"/>
      <c r="G9" s="16"/>
      <c r="H9" s="18"/>
      <c r="I9" s="18"/>
    </row>
    <row r="10" spans="1:9">
      <c r="A10" s="15" t="str">
        <f>IF(OR(B10&lt;&gt;0, C10&lt;&gt;0, D10&lt;&gt;0, E10&lt;&gt;0, F10&lt;&gt;0, I10&lt;&gt;0), 7, "")</f>
        <v/>
      </c>
      <c r="B10" s="16"/>
      <c r="C10" s="16"/>
      <c r="D10" s="18"/>
      <c r="E10" s="16"/>
      <c r="F10" s="16"/>
      <c r="G10" s="16"/>
      <c r="H10" s="18"/>
      <c r="I10" s="18"/>
    </row>
    <row r="11" spans="1:9">
      <c r="A11" s="15" t="str">
        <f>IF(OR(B11&lt;&gt;0, C11&lt;&gt;0, D11&lt;&gt;0, E11&lt;&gt;0, F11&lt;&gt;0, I11&lt;&gt;0), 8, "")</f>
        <v/>
      </c>
      <c r="B11" s="16"/>
      <c r="C11" s="16"/>
      <c r="D11" s="18"/>
      <c r="E11" s="16"/>
      <c r="F11" s="16"/>
      <c r="G11" s="16"/>
      <c r="H11" s="18"/>
      <c r="I11" s="18"/>
    </row>
    <row r="12" spans="1:9">
      <c r="A12" s="15" t="str">
        <f>IF(OR(B12&lt;&gt;0, C12&lt;&gt;0, D12&lt;&gt;0, E12&lt;&gt;0, F12&lt;&gt;0, I12&lt;&gt;0), 9, "")</f>
        <v/>
      </c>
      <c r="B12" s="16"/>
      <c r="C12" s="16"/>
      <c r="D12" s="18"/>
      <c r="E12" s="16"/>
      <c r="F12" s="16"/>
      <c r="G12" s="16"/>
      <c r="H12" s="18"/>
      <c r="I12" s="18"/>
    </row>
    <row r="13" spans="1:9">
      <c r="A13" s="15" t="str">
        <f>IF(OR(B13&lt;&gt;0, C13&lt;&gt;0, D13&lt;&gt;0, E13&lt;&gt;0, F13&lt;&gt;0, I13&lt;&gt;0), 10, "")</f>
        <v/>
      </c>
      <c r="B13" s="16"/>
      <c r="C13" s="16"/>
      <c r="D13" s="18"/>
      <c r="E13" s="16"/>
      <c r="F13" s="16"/>
      <c r="G13" s="16"/>
      <c r="H13" s="18"/>
      <c r="I13" s="18"/>
    </row>
    <row r="14" spans="1:9">
      <c r="A14" s="15" t="str">
        <f>IF(OR(B14&lt;&gt;0, C14&lt;&gt;0, D14&lt;&gt;0, E14&lt;&gt;0, F14&lt;&gt;0, I14&lt;&gt;0), 11, "")</f>
        <v/>
      </c>
      <c r="B14" s="16"/>
      <c r="C14" s="16"/>
      <c r="D14" s="18"/>
      <c r="E14" s="16"/>
      <c r="F14" s="16"/>
      <c r="G14" s="16"/>
      <c r="H14" s="18"/>
      <c r="I14" s="18"/>
    </row>
    <row r="15" spans="1:9">
      <c r="A15" s="15" t="str">
        <f>IF(OR(B15&lt;&gt;0, C15&lt;&gt;0, D15&lt;&gt;0, E15&lt;&gt;0, F15&lt;&gt;0, I15&lt;&gt;0), 12, "")</f>
        <v/>
      </c>
      <c r="B15" s="16"/>
      <c r="C15" s="16"/>
      <c r="D15" s="18"/>
      <c r="E15" s="16"/>
      <c r="F15" s="16"/>
      <c r="G15" s="16"/>
      <c r="H15" s="18"/>
      <c r="I15" s="18"/>
    </row>
    <row r="16" spans="1:9">
      <c r="A16" s="15" t="str">
        <f>IF(OR(B16&lt;&gt;0, C16&lt;&gt;0, D16&lt;&gt;0, E16&lt;&gt;0, F16&lt;&gt;0, I16&lt;&gt;0), 13, "")</f>
        <v/>
      </c>
      <c r="B16" s="16"/>
      <c r="C16" s="16"/>
      <c r="D16" s="18"/>
      <c r="E16" s="16"/>
      <c r="F16" s="16"/>
      <c r="G16" s="16"/>
      <c r="H16" s="18"/>
      <c r="I16" s="18"/>
    </row>
    <row r="17" spans="1:9">
      <c r="A17" s="15" t="str">
        <f>IF(OR(B17&lt;&gt;0, C17&lt;&gt;0, D17&lt;&gt;0, E17&lt;&gt;0, F17&lt;&gt;0, I17&lt;&gt;0), 14, "")</f>
        <v/>
      </c>
      <c r="B17" s="16"/>
      <c r="C17" s="16"/>
      <c r="D17" s="18"/>
      <c r="E17" s="16"/>
      <c r="F17" s="16"/>
      <c r="G17" s="16"/>
      <c r="H17" s="18"/>
      <c r="I17" s="18"/>
    </row>
    <row r="18" spans="1:9">
      <c r="A18" s="15" t="str">
        <f>IF(OR(B18&lt;&gt;0, C18&lt;&gt;0, D18&lt;&gt;0, E18&lt;&gt;0, F18&lt;&gt;0, I18&lt;&gt;0), 15, "")</f>
        <v/>
      </c>
      <c r="B18" s="16"/>
      <c r="C18" s="16"/>
      <c r="D18" s="18"/>
      <c r="E18" s="16"/>
      <c r="F18" s="16"/>
      <c r="G18" s="16"/>
      <c r="H18" s="18"/>
      <c r="I18" s="18"/>
    </row>
    <row r="19" spans="1:9">
      <c r="A19" s="15" t="str">
        <f>IF(OR(B19&lt;&gt;0, C19&lt;&gt;0, D19&lt;&gt;0, E19&lt;&gt;0, F19&lt;&gt;0, I19&lt;&gt;0), 16, "")</f>
        <v/>
      </c>
      <c r="B19" s="16"/>
      <c r="C19" s="16"/>
      <c r="D19" s="18"/>
      <c r="E19" s="16"/>
      <c r="F19" s="16"/>
      <c r="G19" s="16"/>
      <c r="H19" s="18"/>
      <c r="I19" s="18"/>
    </row>
    <row r="20" spans="1:9">
      <c r="A20" s="15" t="str">
        <f>IF(OR(B20&lt;&gt;0, C20&lt;&gt;0, D20&lt;&gt;0, E20&lt;&gt;0, F20&lt;&gt;0, I20&lt;&gt;0), 17, "")</f>
        <v/>
      </c>
      <c r="B20" s="16"/>
      <c r="C20" s="16"/>
      <c r="D20" s="18"/>
      <c r="E20" s="16"/>
      <c r="F20" s="16"/>
      <c r="G20" s="16"/>
      <c r="H20" s="18"/>
      <c r="I20" s="18"/>
    </row>
    <row r="21" spans="1:9">
      <c r="A21" s="15" t="str">
        <f>IF(OR(B21&lt;&gt;0, C21&lt;&gt;0, D21&lt;&gt;0, E21&lt;&gt;0, F21&lt;&gt;0, I21&lt;&gt;0), 18, "")</f>
        <v/>
      </c>
      <c r="B21" s="16"/>
      <c r="C21" s="16"/>
      <c r="D21" s="18"/>
      <c r="E21" s="16"/>
      <c r="F21" s="16"/>
      <c r="G21" s="16"/>
      <c r="H21" s="18"/>
      <c r="I21" s="18"/>
    </row>
    <row r="22" spans="1:9">
      <c r="A22" s="15" t="str">
        <f>IF(OR(B22&lt;&gt;0, C22&lt;&gt;0, D22&lt;&gt;0, E22&lt;&gt;0, F22&lt;&gt;0, I22&lt;&gt;0), 19, "")</f>
        <v/>
      </c>
      <c r="B22" s="16"/>
      <c r="C22" s="16"/>
      <c r="D22" s="18"/>
      <c r="E22" s="16"/>
      <c r="F22" s="16"/>
      <c r="G22" s="16"/>
      <c r="H22" s="18"/>
      <c r="I22" s="18"/>
    </row>
    <row r="23" spans="1:9">
      <c r="A23" s="15" t="str">
        <f>IF(OR(B23&lt;&gt;0, C23&lt;&gt;0, D23&lt;&gt;0, E23&lt;&gt;0, F23&lt;&gt;0, I23&lt;&gt;0), 20, "")</f>
        <v/>
      </c>
      <c r="B23" s="16"/>
      <c r="C23" s="16"/>
      <c r="D23" s="17"/>
      <c r="E23" s="16"/>
      <c r="F23" s="16"/>
      <c r="G23" s="16"/>
      <c r="H23" s="18"/>
      <c r="I23" s="18"/>
    </row>
    <row r="24" spans="1:9">
      <c r="A24" s="20"/>
      <c r="B24" s="21"/>
      <c r="C24" s="21"/>
      <c r="D24" s="22"/>
      <c r="E24" s="21"/>
      <c r="F24" s="22"/>
      <c r="G24" s="22"/>
      <c r="H24" s="22"/>
      <c r="I24" s="22"/>
    </row>
    <row r="25" spans="1:9">
      <c r="A25" s="20"/>
      <c r="B25" s="21"/>
      <c r="C25" s="21"/>
      <c r="D25" s="22"/>
      <c r="E25" s="21"/>
      <c r="F25" s="22"/>
      <c r="G25" s="22"/>
      <c r="H25" s="22"/>
      <c r="I25" s="22"/>
    </row>
    <row r="26" spans="1:9">
      <c r="A26" s="20"/>
      <c r="B26" s="21"/>
      <c r="C26" s="21"/>
      <c r="D26" s="22"/>
      <c r="E26" s="21"/>
      <c r="F26" s="22"/>
      <c r="G26" s="22"/>
      <c r="H26" s="22"/>
      <c r="I26" s="22"/>
    </row>
    <row r="27" spans="1:9">
      <c r="A27" s="20"/>
      <c r="B27" s="21"/>
      <c r="C27" s="21"/>
      <c r="D27" s="22"/>
      <c r="E27" s="21"/>
      <c r="F27" s="22"/>
      <c r="G27" s="22"/>
      <c r="H27" s="22"/>
      <c r="I27" s="22"/>
    </row>
    <row r="28" spans="1:9">
      <c r="A28" s="20"/>
      <c r="B28" s="21"/>
      <c r="C28" s="21"/>
      <c r="D28" s="22"/>
      <c r="E28" s="21"/>
      <c r="F28" s="22"/>
      <c r="G28" s="22"/>
      <c r="H28" s="22"/>
      <c r="I28" s="22"/>
    </row>
  </sheetData>
  <sheetProtection password="CC6D" sheet="1" objects="1" scenarios="1" selectLockedCells="1"/>
  <mergeCells count="1">
    <mergeCell ref="A1:I1"/>
  </mergeCells>
  <conditionalFormatting sqref="A4:A23">
    <cfRule type="cellIs" dxfId="24" priority="2" operator="between">
      <formula>0</formula>
      <formula>25</formula>
    </cfRule>
  </conditionalFormatting>
  <conditionalFormatting sqref="B4:I23">
    <cfRule type="cellIs" dxfId="23" priority="1" operator="greaterThan">
      <formula>0</formula>
    </cfRule>
  </conditionalFormatting>
  <dataValidations count="2">
    <dataValidation type="whole" allowBlank="1" showInputMessage="1" showErrorMessage="1" sqref="H4:H23">
      <formula1>0</formula1>
      <formula2>2000</formula2>
    </dataValidation>
    <dataValidation type="whole" allowBlank="1" showInputMessage="1" showErrorMessage="1" sqref="I4:I23">
      <formula1>0</formula1>
      <formula2>1000</formula2>
    </dataValidation>
  </dataValidations>
  <pageMargins left="0.7" right="0.7" top="0.75" bottom="0.75" header="0.3" footer="0.3"/>
  <pageSetup paperSize="9" orientation="landscape" r:id="rId1"/>
  <headerFooter>
    <oddHeader>&amp;R&amp;"Times New Roman,обычный"&amp;10Анализ деятельности образовательного учреждения культурыпо итогам 2018-2019 учебного года. Форма 2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Layout" workbookViewId="0">
      <selection activeCell="I4" sqref="I4"/>
    </sheetView>
  </sheetViews>
  <sheetFormatPr defaultRowHeight="15"/>
  <cols>
    <col min="1" max="1" width="4.28515625" style="1" customWidth="1"/>
    <col min="2" max="2" width="29.28515625" style="1" customWidth="1"/>
    <col min="3" max="3" width="13.85546875" style="1" customWidth="1"/>
    <col min="4" max="4" width="10.7109375" style="1" customWidth="1"/>
    <col min="5" max="5" width="17.42578125" style="1" customWidth="1"/>
    <col min="6" max="6" width="14.85546875" style="1" customWidth="1"/>
    <col min="7" max="7" width="21.5703125" style="1" customWidth="1"/>
    <col min="8" max="8" width="10.5703125" style="1" customWidth="1"/>
    <col min="9" max="9" width="8.5703125" style="1" customWidth="1"/>
    <col min="10" max="16384" width="9.140625" style="1"/>
  </cols>
  <sheetData>
    <row r="1" spans="1:9" ht="15.75">
      <c r="A1" s="39" t="s">
        <v>84</v>
      </c>
      <c r="B1" s="39"/>
      <c r="C1" s="39"/>
      <c r="D1" s="39"/>
      <c r="E1" s="39"/>
      <c r="F1" s="39"/>
      <c r="G1" s="39"/>
      <c r="H1" s="39"/>
      <c r="I1" s="39"/>
    </row>
    <row r="3" spans="1:9" ht="25.5">
      <c r="A3" s="14" t="s">
        <v>38</v>
      </c>
      <c r="B3" s="14" t="s">
        <v>39</v>
      </c>
      <c r="C3" s="14" t="s">
        <v>45</v>
      </c>
      <c r="D3" s="14" t="s">
        <v>49</v>
      </c>
      <c r="E3" s="14" t="s">
        <v>42</v>
      </c>
      <c r="F3" s="14" t="s">
        <v>46</v>
      </c>
      <c r="G3" s="14" t="s">
        <v>47</v>
      </c>
      <c r="H3" s="14" t="s">
        <v>41</v>
      </c>
      <c r="I3" s="14" t="s">
        <v>48</v>
      </c>
    </row>
    <row r="4" spans="1:9">
      <c r="A4" s="15" t="str">
        <f>IF(OR(B4&lt;&gt;0, C4&lt;&gt;0, D4&lt;&gt;0, E4&lt;&gt;0, F4&lt;&gt;0, I4&lt;&gt;0), 1, "")</f>
        <v/>
      </c>
      <c r="B4" s="16">
        <v>0</v>
      </c>
      <c r="C4" s="16">
        <v>0</v>
      </c>
      <c r="D4" s="17"/>
      <c r="E4" s="16">
        <v>0</v>
      </c>
      <c r="F4" s="16">
        <v>0</v>
      </c>
      <c r="G4" s="16">
        <v>0</v>
      </c>
      <c r="H4" s="18">
        <v>0</v>
      </c>
      <c r="I4" s="18">
        <v>0</v>
      </c>
    </row>
    <row r="5" spans="1:9">
      <c r="A5" s="15" t="str">
        <f>IF(OR(B5&lt;&gt;0, C5&lt;&gt;0, D5&lt;&gt;0, E5&lt;&gt;0, F5&lt;&gt;0, I5&lt;&gt;0), 2, "")</f>
        <v/>
      </c>
      <c r="B5" s="16"/>
      <c r="C5" s="16"/>
      <c r="D5" s="18"/>
      <c r="E5" s="16"/>
      <c r="F5" s="16"/>
      <c r="G5" s="16"/>
      <c r="H5" s="18"/>
      <c r="I5" s="18"/>
    </row>
    <row r="6" spans="1:9">
      <c r="A6" s="15" t="str">
        <f>IF(OR(B6&lt;&gt;0, C6&lt;&gt;0, D6&lt;&gt;0, E6&lt;&gt;0, F6&lt;&gt;0, I6&lt;&gt;0), 3, "")</f>
        <v/>
      </c>
      <c r="B6" s="16"/>
      <c r="C6" s="16"/>
      <c r="D6" s="18"/>
      <c r="E6" s="16"/>
      <c r="F6" s="16"/>
      <c r="G6" s="16"/>
      <c r="H6" s="18"/>
      <c r="I6" s="18"/>
    </row>
    <row r="7" spans="1:9">
      <c r="A7" s="15" t="str">
        <f>IF(OR(B7&lt;&gt;0, C7&lt;&gt;0, D7&lt;&gt;0, E7&lt;&gt;0, F7&lt;&gt;0, I7&lt;&gt;0), 4, "")</f>
        <v/>
      </c>
      <c r="B7" s="16"/>
      <c r="C7" s="16"/>
      <c r="D7" s="18"/>
      <c r="E7" s="16"/>
      <c r="F7" s="16"/>
      <c r="G7" s="16"/>
      <c r="H7" s="18"/>
      <c r="I7" s="18"/>
    </row>
    <row r="8" spans="1:9">
      <c r="A8" s="15" t="str">
        <f>IF(OR(B8&lt;&gt;0, C8&lt;&gt;0, D8&lt;&gt;0, E8&lt;&gt;0, F8&lt;&gt;0, I8&lt;&gt;0), 5, "")</f>
        <v/>
      </c>
      <c r="B8" s="16"/>
      <c r="C8" s="16"/>
      <c r="D8" s="17"/>
      <c r="E8" s="16"/>
      <c r="F8" s="16"/>
      <c r="G8" s="16"/>
      <c r="H8" s="18"/>
      <c r="I8" s="18"/>
    </row>
    <row r="9" spans="1:9">
      <c r="A9" s="15" t="str">
        <f>IF(OR(B9&lt;&gt;0, C9&lt;&gt;0, D9&lt;&gt;0, E9&lt;&gt;0, F9&lt;&gt;0, I9&lt;&gt;0), 6, "")</f>
        <v/>
      </c>
      <c r="B9" s="16"/>
      <c r="C9" s="16"/>
      <c r="D9" s="18"/>
      <c r="E9" s="16"/>
      <c r="F9" s="16"/>
      <c r="G9" s="16"/>
      <c r="H9" s="18"/>
      <c r="I9" s="18"/>
    </row>
    <row r="10" spans="1:9">
      <c r="A10" s="15" t="str">
        <f>IF(OR(B10&lt;&gt;0, C10&lt;&gt;0, D10&lt;&gt;0, E10&lt;&gt;0, F10&lt;&gt;0, I10&lt;&gt;0), 7, "")</f>
        <v/>
      </c>
      <c r="B10" s="16"/>
      <c r="C10" s="16"/>
      <c r="D10" s="18"/>
      <c r="E10" s="16"/>
      <c r="F10" s="16"/>
      <c r="G10" s="16"/>
      <c r="H10" s="18"/>
      <c r="I10" s="18"/>
    </row>
    <row r="11" spans="1:9">
      <c r="A11" s="15" t="str">
        <f>IF(OR(B11&lt;&gt;0, C11&lt;&gt;0, D11&lt;&gt;0, E11&lt;&gt;0, F11&lt;&gt;0, I11&lt;&gt;0), 8, "")</f>
        <v/>
      </c>
      <c r="B11" s="16"/>
      <c r="C11" s="16"/>
      <c r="D11" s="18"/>
      <c r="E11" s="16"/>
      <c r="F11" s="16"/>
      <c r="G11" s="16"/>
      <c r="H11" s="18"/>
      <c r="I11" s="18"/>
    </row>
    <row r="12" spans="1:9">
      <c r="A12" s="15" t="str">
        <f>IF(OR(B12&lt;&gt;0, C12&lt;&gt;0, D12&lt;&gt;0, E12&lt;&gt;0, F12&lt;&gt;0, I12&lt;&gt;0), 9, "")</f>
        <v/>
      </c>
      <c r="B12" s="16"/>
      <c r="C12" s="16"/>
      <c r="D12" s="18"/>
      <c r="E12" s="16"/>
      <c r="F12" s="16"/>
      <c r="G12" s="16"/>
      <c r="H12" s="18"/>
      <c r="I12" s="18"/>
    </row>
    <row r="13" spans="1:9">
      <c r="A13" s="15" t="str">
        <f>IF(OR(B13&lt;&gt;0, C13&lt;&gt;0, D13&lt;&gt;0, E13&lt;&gt;0, F13&lt;&gt;0, I13&lt;&gt;0), 10, "")</f>
        <v/>
      </c>
      <c r="B13" s="16"/>
      <c r="C13" s="16"/>
      <c r="D13" s="18"/>
      <c r="E13" s="16"/>
      <c r="F13" s="16"/>
      <c r="G13" s="16"/>
      <c r="H13" s="18"/>
      <c r="I13" s="18"/>
    </row>
    <row r="14" spans="1:9">
      <c r="A14" s="15" t="str">
        <f>IF(OR(B14&lt;&gt;0, C14&lt;&gt;0, D14&lt;&gt;0, E14&lt;&gt;0, F14&lt;&gt;0, I14&lt;&gt;0), 11, "")</f>
        <v/>
      </c>
      <c r="B14" s="16"/>
      <c r="C14" s="16"/>
      <c r="D14" s="18"/>
      <c r="E14" s="16"/>
      <c r="F14" s="16"/>
      <c r="G14" s="16"/>
      <c r="H14" s="18"/>
      <c r="I14" s="18"/>
    </row>
    <row r="15" spans="1:9">
      <c r="A15" s="15" t="str">
        <f>IF(OR(B15&lt;&gt;0, C15&lt;&gt;0, D15&lt;&gt;0, E15&lt;&gt;0, F15&lt;&gt;0, I15&lt;&gt;0), 12, "")</f>
        <v/>
      </c>
      <c r="B15" s="16"/>
      <c r="C15" s="16"/>
      <c r="D15" s="18"/>
      <c r="E15" s="16"/>
      <c r="F15" s="16"/>
      <c r="G15" s="16"/>
      <c r="H15" s="18"/>
      <c r="I15" s="18"/>
    </row>
    <row r="16" spans="1:9">
      <c r="A16" s="15" t="str">
        <f>IF(OR(B16&lt;&gt;0, C16&lt;&gt;0, D16&lt;&gt;0, E16&lt;&gt;0, F16&lt;&gt;0, I16&lt;&gt;0), 13, "")</f>
        <v/>
      </c>
      <c r="B16" s="16"/>
      <c r="C16" s="16"/>
      <c r="D16" s="18"/>
      <c r="E16" s="16"/>
      <c r="F16" s="16"/>
      <c r="G16" s="16"/>
      <c r="H16" s="18"/>
      <c r="I16" s="18"/>
    </row>
    <row r="17" spans="1:9">
      <c r="A17" s="15" t="str">
        <f>IF(OR(B17&lt;&gt;0, C17&lt;&gt;0, D17&lt;&gt;0, E17&lt;&gt;0, F17&lt;&gt;0, I17&lt;&gt;0), 14, "")</f>
        <v/>
      </c>
      <c r="B17" s="16"/>
      <c r="C17" s="16"/>
      <c r="D17" s="18"/>
      <c r="E17" s="16"/>
      <c r="F17" s="16"/>
      <c r="G17" s="16"/>
      <c r="H17" s="18"/>
      <c r="I17" s="18"/>
    </row>
    <row r="18" spans="1:9">
      <c r="A18" s="15" t="str">
        <f>IF(OR(B18&lt;&gt;0, C18&lt;&gt;0, D18&lt;&gt;0, E18&lt;&gt;0, F18&lt;&gt;0, I18&lt;&gt;0), 15, "")</f>
        <v/>
      </c>
      <c r="B18" s="16"/>
      <c r="C18" s="16"/>
      <c r="D18" s="18"/>
      <c r="E18" s="16"/>
      <c r="F18" s="16"/>
      <c r="G18" s="16"/>
      <c r="H18" s="18"/>
      <c r="I18" s="18"/>
    </row>
    <row r="19" spans="1:9">
      <c r="A19" s="15" t="str">
        <f>IF(OR(B19&lt;&gt;0, C19&lt;&gt;0, D19&lt;&gt;0, E19&lt;&gt;0, F19&lt;&gt;0, I19&lt;&gt;0), 16, "")</f>
        <v/>
      </c>
      <c r="B19" s="16"/>
      <c r="C19" s="16"/>
      <c r="D19" s="18"/>
      <c r="E19" s="16"/>
      <c r="F19" s="16"/>
      <c r="G19" s="16"/>
      <c r="H19" s="18"/>
      <c r="I19" s="18"/>
    </row>
    <row r="20" spans="1:9">
      <c r="A20" s="15" t="str">
        <f>IF(OR(B20&lt;&gt;0, C20&lt;&gt;0, D20&lt;&gt;0, E20&lt;&gt;0, F20&lt;&gt;0, I20&lt;&gt;0), 17, "")</f>
        <v/>
      </c>
      <c r="B20" s="16"/>
      <c r="C20" s="16"/>
      <c r="D20" s="18"/>
      <c r="E20" s="16"/>
      <c r="F20" s="16"/>
      <c r="G20" s="16"/>
      <c r="H20" s="18"/>
      <c r="I20" s="18"/>
    </row>
    <row r="21" spans="1:9">
      <c r="A21" s="15" t="str">
        <f>IF(OR(B21&lt;&gt;0, C21&lt;&gt;0, D21&lt;&gt;0, E21&lt;&gt;0, F21&lt;&gt;0, I21&lt;&gt;0), 18, "")</f>
        <v/>
      </c>
      <c r="B21" s="16"/>
      <c r="C21" s="16"/>
      <c r="D21" s="18"/>
      <c r="E21" s="16"/>
      <c r="F21" s="16"/>
      <c r="G21" s="16"/>
      <c r="H21" s="18"/>
      <c r="I21" s="18"/>
    </row>
    <row r="22" spans="1:9">
      <c r="A22" s="15" t="str">
        <f>IF(OR(B22&lt;&gt;0, C22&lt;&gt;0, D22&lt;&gt;0, E22&lt;&gt;0, F22&lt;&gt;0, I22&lt;&gt;0), 19, "")</f>
        <v/>
      </c>
      <c r="B22" s="16"/>
      <c r="C22" s="16"/>
      <c r="D22" s="18"/>
      <c r="E22" s="16"/>
      <c r="F22" s="16"/>
      <c r="G22" s="16"/>
      <c r="H22" s="18"/>
      <c r="I22" s="18"/>
    </row>
    <row r="23" spans="1:9">
      <c r="A23" s="15" t="str">
        <f>IF(OR(B23&lt;&gt;0, C23&lt;&gt;0, D23&lt;&gt;0, E23&lt;&gt;0, F23&lt;&gt;0, I23&lt;&gt;0), 20, "")</f>
        <v/>
      </c>
      <c r="B23" s="16"/>
      <c r="C23" s="16"/>
      <c r="D23" s="17"/>
      <c r="E23" s="16"/>
      <c r="F23" s="16"/>
      <c r="G23" s="16"/>
      <c r="H23" s="18"/>
      <c r="I23" s="18"/>
    </row>
  </sheetData>
  <sheetProtection password="CC6D" sheet="1" objects="1" scenarios="1" selectLockedCells="1"/>
  <mergeCells count="1">
    <mergeCell ref="A1:I1"/>
  </mergeCells>
  <conditionalFormatting sqref="A4:A23">
    <cfRule type="cellIs" dxfId="22" priority="2" operator="between">
      <formula>0</formula>
      <formula>25</formula>
    </cfRule>
  </conditionalFormatting>
  <conditionalFormatting sqref="B4:I23">
    <cfRule type="cellIs" dxfId="21" priority="1" operator="greaterThan">
      <formula>0</formula>
    </cfRule>
  </conditionalFormatting>
  <dataValidations count="2">
    <dataValidation type="whole" allowBlank="1" showInputMessage="1" showErrorMessage="1" sqref="I4:I23">
      <formula1>0</formula1>
      <formula2>1000</formula2>
    </dataValidation>
    <dataValidation type="whole" allowBlank="1" showInputMessage="1" showErrorMessage="1" sqref="H4:H23">
      <formula1>0</formula1>
      <formula2>2000</formula2>
    </dataValidation>
  </dataValidations>
  <pageMargins left="0.7" right="0.7" top="0.75" bottom="0.75" header="0.3" footer="0.3"/>
  <pageSetup paperSize="9" orientation="landscape" r:id="rId1"/>
  <headerFooter>
    <oddHeader>&amp;R&amp;"Times New Roman,обычный"&amp;10Анализ деятельности образовательного учреждения культурыпо итогам 2018-2019 учебного года. Форма 2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view="pageLayout" workbookViewId="0">
      <selection activeCell="E15" sqref="E15"/>
    </sheetView>
  </sheetViews>
  <sheetFormatPr defaultRowHeight="12.75"/>
  <cols>
    <col min="1" max="1" width="4.85546875" style="19" customWidth="1"/>
    <col min="2" max="2" width="74.7109375" style="19" customWidth="1"/>
    <col min="3" max="3" width="11.85546875" style="19" customWidth="1"/>
    <col min="4" max="5" width="19.85546875" style="19" customWidth="1"/>
    <col min="6" max="16384" width="9.140625" style="19"/>
  </cols>
  <sheetData>
    <row r="1" spans="1:14" ht="31.5" customHeight="1">
      <c r="A1" s="53" t="s">
        <v>53</v>
      </c>
      <c r="B1" s="53"/>
      <c r="C1" s="53"/>
      <c r="D1" s="53"/>
      <c r="E1" s="53"/>
      <c r="F1" s="26"/>
      <c r="G1" s="26"/>
      <c r="H1" s="26"/>
      <c r="I1" s="26"/>
      <c r="J1" s="26"/>
      <c r="K1" s="26"/>
      <c r="L1" s="26"/>
      <c r="M1" s="26"/>
      <c r="N1" s="26"/>
    </row>
    <row r="3" spans="1:14">
      <c r="A3" s="51" t="s">
        <v>38</v>
      </c>
      <c r="B3" s="52" t="s">
        <v>39</v>
      </c>
      <c r="C3" s="51" t="s">
        <v>40</v>
      </c>
      <c r="D3" s="51" t="s">
        <v>52</v>
      </c>
      <c r="E3" s="51"/>
    </row>
    <row r="4" spans="1:14" ht="25.5">
      <c r="A4" s="51"/>
      <c r="B4" s="52"/>
      <c r="C4" s="51"/>
      <c r="D4" s="24" t="s">
        <v>50</v>
      </c>
      <c r="E4" s="23" t="s">
        <v>51</v>
      </c>
    </row>
    <row r="5" spans="1:14">
      <c r="A5" s="15">
        <f>IF(OR(B5&lt;&gt;0, C5&lt;&gt;0, D5&lt;&gt;0, E5&lt;&gt;0), 1, "")</f>
        <v>1</v>
      </c>
      <c r="B5" s="27" t="s">
        <v>86</v>
      </c>
      <c r="C5" s="35">
        <v>43443</v>
      </c>
      <c r="D5" s="28">
        <v>700</v>
      </c>
      <c r="E5" s="28">
        <v>200</v>
      </c>
    </row>
    <row r="6" spans="1:14">
      <c r="A6" s="15">
        <f>IF(OR(B6&lt;&gt;0, C6&lt;&gt;0, D6&lt;&gt;0, E6&lt;&gt;0), 2, "")</f>
        <v>2</v>
      </c>
      <c r="B6" s="27" t="s">
        <v>294</v>
      </c>
      <c r="C6" s="35">
        <v>43576</v>
      </c>
      <c r="D6" s="28">
        <v>750</v>
      </c>
      <c r="E6" s="28">
        <v>250</v>
      </c>
    </row>
    <row r="7" spans="1:14">
      <c r="A7" s="15">
        <f>IF(OR(B7&lt;&gt;0, C7&lt;&gt;0, D7&lt;&gt;0, E7&lt;&gt;0), 3, "")</f>
        <v>3</v>
      </c>
      <c r="B7" s="27" t="s">
        <v>87</v>
      </c>
      <c r="C7" s="35">
        <v>43600</v>
      </c>
      <c r="D7" s="28">
        <v>50</v>
      </c>
      <c r="E7" s="28">
        <v>10</v>
      </c>
    </row>
    <row r="8" spans="1:14">
      <c r="A8" s="15">
        <f>IF(OR(B8&lt;&gt;0, C8&lt;&gt;0, D8&lt;&gt;0, E8&lt;&gt;0), 4, "")</f>
        <v>4</v>
      </c>
      <c r="B8" s="27" t="s">
        <v>101</v>
      </c>
      <c r="C8" s="35">
        <v>43526</v>
      </c>
      <c r="D8" s="28">
        <v>85</v>
      </c>
      <c r="E8" s="28">
        <v>23</v>
      </c>
    </row>
    <row r="9" spans="1:14">
      <c r="A9" s="15">
        <f>IF(OR(B9&lt;&gt;0, C9&lt;&gt;0, D9&lt;&gt;0, E9&lt;&gt;0), 5, "")</f>
        <v>5</v>
      </c>
      <c r="B9" s="27" t="s">
        <v>102</v>
      </c>
      <c r="C9" s="35">
        <v>43541</v>
      </c>
      <c r="D9" s="28">
        <v>45</v>
      </c>
      <c r="E9" s="28">
        <v>15</v>
      </c>
    </row>
    <row r="10" spans="1:14">
      <c r="A10" s="15" t="str">
        <f>IF(OR(B10&lt;&gt;0, C10&lt;&gt;0, D10&lt;&gt;0, E10&lt;&gt;0), 6, "")</f>
        <v/>
      </c>
      <c r="B10" s="27"/>
      <c r="C10" s="35"/>
      <c r="D10" s="28"/>
      <c r="E10" s="28"/>
    </row>
    <row r="11" spans="1:14">
      <c r="A11" s="15" t="str">
        <f>IF(OR(B11&lt;&gt;0, C11&lt;&gt;0, D11&lt;&gt;0, E11&lt;&gt;0), 7, "")</f>
        <v/>
      </c>
      <c r="B11" s="27"/>
      <c r="C11" s="35"/>
      <c r="D11" s="28"/>
      <c r="E11" s="28"/>
    </row>
    <row r="12" spans="1:14">
      <c r="A12" s="15" t="str">
        <f>IF(OR(B12&lt;&gt;0, C12&lt;&gt;0, D12&lt;&gt;0, E12&lt;&gt;0), 8, "")</f>
        <v/>
      </c>
      <c r="B12" s="27"/>
      <c r="C12" s="35"/>
      <c r="D12" s="28"/>
      <c r="E12" s="28"/>
    </row>
    <row r="13" spans="1:14">
      <c r="A13" s="15" t="str">
        <f>IF(OR(B13&lt;&gt;0, C13&lt;&gt;0, D13&lt;&gt;0, E13&lt;&gt;0), 9, "")</f>
        <v/>
      </c>
      <c r="B13" s="27"/>
      <c r="C13" s="38"/>
      <c r="D13" s="28"/>
      <c r="E13" s="28"/>
    </row>
    <row r="14" spans="1:14">
      <c r="A14" s="15" t="str">
        <f>IF(OR(B14&lt;&gt;0, C14&lt;&gt;0, D14&lt;&gt;0, E14&lt;&gt;0), 10, "")</f>
        <v/>
      </c>
      <c r="B14" s="27"/>
      <c r="C14" s="35"/>
      <c r="D14" s="28"/>
      <c r="E14" s="28"/>
    </row>
    <row r="15" spans="1:14">
      <c r="A15" s="15" t="str">
        <f>IF(OR(B15&lt;&gt;0, C15&lt;&gt;0, D15&lt;&gt;0, E15&lt;&gt;0), 11, "")</f>
        <v/>
      </c>
      <c r="B15" s="27"/>
      <c r="C15" s="35"/>
      <c r="D15" s="28"/>
      <c r="E15" s="28"/>
    </row>
    <row r="16" spans="1:14">
      <c r="A16" s="15" t="str">
        <f>IF(OR(B16&lt;&gt;0, C16&lt;&gt;0, D16&lt;&gt;0, E16&lt;&gt;0), 12, "")</f>
        <v/>
      </c>
      <c r="B16" s="27"/>
      <c r="C16" s="35"/>
      <c r="D16" s="28"/>
      <c r="E16" s="28"/>
    </row>
    <row r="17" spans="1:5">
      <c r="A17" s="15" t="str">
        <f>IF(OR(B17&lt;&gt;0, C17&lt;&gt;0, D17&lt;&gt;0, E17&lt;&gt;0), 13, "")</f>
        <v/>
      </c>
      <c r="B17" s="27"/>
      <c r="C17" s="35"/>
      <c r="D17" s="28"/>
      <c r="E17" s="28"/>
    </row>
    <row r="18" spans="1:5">
      <c r="A18" s="15" t="str">
        <f>IF(OR(B18&lt;&gt;0, C18&lt;&gt;0, D18&lt;&gt;0, E18&lt;&gt;0), 14, "")</f>
        <v/>
      </c>
      <c r="B18" s="27"/>
      <c r="C18" s="35"/>
      <c r="D18" s="28"/>
      <c r="E18" s="28"/>
    </row>
    <row r="19" spans="1:5">
      <c r="A19" s="15" t="str">
        <f>IF(OR(B19&lt;&gt;0, C19&lt;&gt;0, D19&lt;&gt;0, E19&lt;&gt;0), 15, "")</f>
        <v/>
      </c>
      <c r="B19" s="27"/>
      <c r="C19" s="35"/>
      <c r="D19" s="28"/>
      <c r="E19" s="28"/>
    </row>
    <row r="20" spans="1:5">
      <c r="A20" s="15" t="str">
        <f>IF(OR(B20&lt;&gt;0, C20&lt;&gt;0, D20&lt;&gt;0, E20&lt;&gt;0), 16, "")</f>
        <v/>
      </c>
      <c r="B20" s="27"/>
      <c r="C20" s="38"/>
      <c r="D20" s="28"/>
      <c r="E20" s="28"/>
    </row>
    <row r="21" spans="1:5">
      <c r="A21" s="15" t="str">
        <f>IF(OR(B21&lt;&gt;0, C21&lt;&gt;0, D21&lt;&gt;0, E21&lt;&gt;0), 17, "")</f>
        <v/>
      </c>
      <c r="B21" s="27"/>
      <c r="C21" s="38"/>
      <c r="D21" s="28"/>
      <c r="E21" s="28"/>
    </row>
    <row r="22" spans="1:5">
      <c r="A22" s="15" t="str">
        <f>IF(OR(B22&lt;&gt;0, C22&lt;&gt;0, D22&lt;&gt;0, E22&lt;&gt;0), 18, "")</f>
        <v/>
      </c>
      <c r="B22" s="27"/>
      <c r="C22" s="35"/>
      <c r="D22" s="28"/>
      <c r="E22" s="28"/>
    </row>
    <row r="23" spans="1:5">
      <c r="A23" s="15" t="str">
        <f>IF(OR(B23&lt;&gt;0, C23&lt;&gt;0, D23&lt;&gt;0, E23&lt;&gt;0), 19, "")</f>
        <v/>
      </c>
      <c r="B23" s="27"/>
      <c r="C23" s="35"/>
      <c r="D23" s="28"/>
      <c r="E23" s="28"/>
    </row>
    <row r="24" spans="1:5">
      <c r="A24" s="15" t="str">
        <f>IF(OR(B24&lt;&gt;0, C24&lt;&gt;0, D24&lt;&gt;0, E24&lt;&gt;0), 20, "")</f>
        <v/>
      </c>
      <c r="B24" s="27"/>
      <c r="C24" s="35"/>
      <c r="D24" s="28"/>
      <c r="E24" s="28"/>
    </row>
    <row r="25" spans="1:5">
      <c r="A25" s="15" t="str">
        <f>IF(OR(B25&lt;&gt;0, C25&lt;&gt;0, D25&lt;&gt;0, E25&lt;&gt;0), 21, "")</f>
        <v/>
      </c>
      <c r="B25" s="27"/>
      <c r="C25" s="35"/>
      <c r="D25" s="28"/>
      <c r="E25" s="28"/>
    </row>
    <row r="26" spans="1:5">
      <c r="A26" s="15" t="str">
        <f>IF(OR(B26&lt;&gt;0, C26&lt;&gt;0, D26&lt;&gt;0, E26&lt;&gt;0), 22, "")</f>
        <v/>
      </c>
      <c r="B26" s="27"/>
      <c r="C26" s="35"/>
      <c r="D26" s="28"/>
      <c r="E26" s="28"/>
    </row>
    <row r="27" spans="1:5">
      <c r="A27" s="15" t="str">
        <f>IF(OR(B27&lt;&gt;0, C27&lt;&gt;0, D27&lt;&gt;0, E27&lt;&gt;0), 23, "")</f>
        <v/>
      </c>
      <c r="B27" s="27"/>
      <c r="C27" s="38"/>
      <c r="D27" s="28"/>
      <c r="E27" s="28"/>
    </row>
    <row r="28" spans="1:5">
      <c r="A28" s="15" t="str">
        <f>IF(OR(B28&lt;&gt;0, C28&lt;&gt;0, D28&lt;&gt;0, E28&lt;&gt;0), 24, "")</f>
        <v/>
      </c>
      <c r="B28" s="27"/>
      <c r="C28" s="35"/>
      <c r="D28" s="28"/>
      <c r="E28" s="28"/>
    </row>
    <row r="29" spans="1:5">
      <c r="A29" s="15" t="str">
        <f>IF(OR(B29&lt;&gt;0, C29&lt;&gt;0, D29&lt;&gt;0, E29&lt;&gt;0), 25, "")</f>
        <v/>
      </c>
      <c r="B29" s="27"/>
      <c r="C29" s="35"/>
      <c r="D29" s="28"/>
      <c r="E29" s="28"/>
    </row>
    <row r="30" spans="1:5">
      <c r="A30" s="15" t="str">
        <f>IF(OR(B30&lt;&gt;0, C30&lt;&gt;0, D30&lt;&gt;0, E30&lt;&gt;0), 26, "")</f>
        <v/>
      </c>
      <c r="B30" s="27"/>
      <c r="C30" s="35"/>
      <c r="D30" s="28"/>
      <c r="E30" s="28"/>
    </row>
    <row r="31" spans="1:5">
      <c r="A31" s="15" t="str">
        <f>IF(OR(B31&lt;&gt;0, C31&lt;&gt;0, D31&lt;&gt;0, E31&lt;&gt;0), 27, "")</f>
        <v/>
      </c>
      <c r="B31" s="27"/>
      <c r="C31" s="35"/>
      <c r="D31" s="28"/>
      <c r="E31" s="28"/>
    </row>
    <row r="32" spans="1:5">
      <c r="A32" s="15" t="str">
        <f>IF(OR(B32&lt;&gt;0, C32&lt;&gt;0, D32&lt;&gt;0, E32&lt;&gt;0), 28, "")</f>
        <v/>
      </c>
      <c r="B32" s="27"/>
      <c r="C32" s="35"/>
      <c r="D32" s="28"/>
      <c r="E32" s="28"/>
    </row>
    <row r="33" spans="1:5">
      <c r="A33" s="15" t="str">
        <f>IF(OR(B33&lt;&gt;0, C33&lt;&gt;0, D33&lt;&gt;0, E33&lt;&gt;0), 29, "")</f>
        <v/>
      </c>
      <c r="B33" s="27"/>
      <c r="C33" s="35"/>
      <c r="D33" s="28"/>
      <c r="E33" s="28"/>
    </row>
    <row r="34" spans="1:5">
      <c r="A34" s="15" t="str">
        <f>IF(OR(B34&lt;&gt;0, C34&lt;&gt;0, D34&lt;&gt;0, E34&lt;&gt;0), 30, "")</f>
        <v/>
      </c>
      <c r="B34" s="27"/>
      <c r="C34" s="35"/>
      <c r="D34" s="28"/>
      <c r="E34" s="28"/>
    </row>
    <row r="35" spans="1:5">
      <c r="A35" s="15" t="str">
        <f>IF(OR(B35&lt;&gt;0, C35&lt;&gt;0, D35&lt;&gt;0, E35&lt;&gt;0), 31, "")</f>
        <v/>
      </c>
      <c r="B35" s="27"/>
      <c r="C35" s="35"/>
      <c r="D35" s="28"/>
      <c r="E35" s="28"/>
    </row>
    <row r="36" spans="1:5">
      <c r="A36" s="15" t="str">
        <f>IF(OR(B36&lt;&gt;0, C36&lt;&gt;0, D36&lt;&gt;0, E36&lt;&gt;0), 32, "")</f>
        <v/>
      </c>
      <c r="B36" s="27"/>
      <c r="C36" s="35"/>
      <c r="D36" s="28"/>
      <c r="E36" s="28"/>
    </row>
    <row r="37" spans="1:5">
      <c r="A37" s="15" t="str">
        <f>IF(OR(B37&lt;&gt;0, C37&lt;&gt;0, D37&lt;&gt;0, E37&lt;&gt;0), 33, "")</f>
        <v/>
      </c>
      <c r="B37" s="27"/>
      <c r="C37" s="38"/>
      <c r="D37" s="28"/>
      <c r="E37" s="28"/>
    </row>
    <row r="38" spans="1:5">
      <c r="A38" s="15" t="str">
        <f>IF(OR(B38&lt;&gt;0, C38&lt;&gt;0, D38&lt;&gt;0, E38&lt;&gt;0), 34, "")</f>
        <v/>
      </c>
      <c r="B38" s="27"/>
      <c r="C38" s="38"/>
      <c r="D38" s="28"/>
      <c r="E38" s="28"/>
    </row>
    <row r="39" spans="1:5">
      <c r="A39" s="15" t="str">
        <f>IF(OR(B39&lt;&gt;0, C39&lt;&gt;0, D39&lt;&gt;0, E39&lt;&gt;0), 35, "")</f>
        <v/>
      </c>
      <c r="B39" s="27"/>
      <c r="C39" s="38"/>
      <c r="D39" s="28"/>
      <c r="E39" s="28"/>
    </row>
    <row r="40" spans="1:5">
      <c r="A40" s="15" t="str">
        <f>IF(OR(B40&lt;&gt;0, C40&lt;&gt;0, D40&lt;&gt;0, E40&lt;&gt;0), 36, "")</f>
        <v/>
      </c>
      <c r="B40" s="27"/>
      <c r="C40" s="38"/>
      <c r="D40" s="28"/>
      <c r="E40" s="28"/>
    </row>
    <row r="41" spans="1:5">
      <c r="A41" s="15" t="str">
        <f>IF(OR(B41&lt;&gt;0, C41&lt;&gt;0, D41&lt;&gt;0, E41&lt;&gt;0), 37, "")</f>
        <v/>
      </c>
      <c r="B41" s="27"/>
      <c r="C41" s="28"/>
      <c r="D41" s="28"/>
      <c r="E41" s="28"/>
    </row>
    <row r="42" spans="1:5">
      <c r="A42" s="15" t="str">
        <f>IF(OR(B42&lt;&gt;0, C42&lt;&gt;0, D42&lt;&gt;0, E42&lt;&gt;0), 38, "")</f>
        <v/>
      </c>
      <c r="B42" s="27"/>
      <c r="C42" s="28"/>
      <c r="D42" s="28"/>
      <c r="E42" s="28"/>
    </row>
    <row r="43" spans="1:5">
      <c r="A43" s="15" t="str">
        <f>IF(OR(B43&lt;&gt;0, C43&lt;&gt;0, D43&lt;&gt;0, E43&lt;&gt;0), 39, "")</f>
        <v/>
      </c>
      <c r="B43" s="27"/>
      <c r="C43" s="28"/>
      <c r="D43" s="28"/>
      <c r="E43" s="28"/>
    </row>
    <row r="44" spans="1:5">
      <c r="A44" s="15" t="str">
        <f>IF(OR(B44&lt;&gt;0, C44&lt;&gt;0, D44&lt;&gt;0, E44&lt;&gt;0), 40, "")</f>
        <v/>
      </c>
      <c r="B44" s="27"/>
      <c r="C44" s="28"/>
      <c r="D44" s="28"/>
      <c r="E44" s="28"/>
    </row>
    <row r="45" spans="1:5">
      <c r="A45" s="15" t="str">
        <f>IF(OR(B45&lt;&gt;0, C45&lt;&gt;0, D45&lt;&gt;0, E45&lt;&gt;0), 41, "")</f>
        <v/>
      </c>
      <c r="B45" s="27"/>
      <c r="C45" s="28"/>
      <c r="D45" s="28"/>
      <c r="E45" s="28"/>
    </row>
    <row r="46" spans="1:5">
      <c r="A46" s="15" t="str">
        <f>IF(OR(B46&lt;&gt;0, C46&lt;&gt;0, D46&lt;&gt;0, E46&lt;&gt;0), 42, "")</f>
        <v/>
      </c>
      <c r="B46" s="27"/>
      <c r="C46" s="28"/>
      <c r="D46" s="28"/>
      <c r="E46" s="28"/>
    </row>
    <row r="47" spans="1:5">
      <c r="A47" s="15" t="str">
        <f>IF(OR(B47&lt;&gt;0, C47&lt;&gt;0, D47&lt;&gt;0, E47&lt;&gt;0), 43, "")</f>
        <v/>
      </c>
      <c r="B47" s="27"/>
      <c r="C47" s="28"/>
      <c r="D47" s="28"/>
      <c r="E47" s="28"/>
    </row>
    <row r="48" spans="1:5">
      <c r="A48" s="15" t="str">
        <f>IF(OR(B48&lt;&gt;0, C48&lt;&gt;0, D48&lt;&gt;0, E48&lt;&gt;0), 44, "")</f>
        <v/>
      </c>
      <c r="B48" s="27"/>
      <c r="C48" s="28"/>
      <c r="D48" s="28"/>
      <c r="E48" s="28"/>
    </row>
    <row r="49" spans="1:5">
      <c r="A49" s="15" t="str">
        <f>IF(OR(B49&lt;&gt;0, C49&lt;&gt;0, D49&lt;&gt;0, E49&lt;&gt;0), 45, "")</f>
        <v/>
      </c>
      <c r="B49" s="27"/>
      <c r="C49" s="28"/>
      <c r="D49" s="28"/>
      <c r="E49" s="28"/>
    </row>
    <row r="50" spans="1:5">
      <c r="A50" s="15" t="str">
        <f>IF(OR(B50&lt;&gt;0, C50&lt;&gt;0, D50&lt;&gt;0, E50&lt;&gt;0), 46, "")</f>
        <v/>
      </c>
      <c r="B50" s="27"/>
      <c r="C50" s="28"/>
      <c r="D50" s="28"/>
      <c r="E50" s="28"/>
    </row>
    <row r="51" spans="1:5">
      <c r="A51" s="15" t="str">
        <f>IF(OR(B51&lt;&gt;0, C51&lt;&gt;0, D51&lt;&gt;0, E51&lt;&gt;0), 47, "")</f>
        <v/>
      </c>
      <c r="B51" s="27"/>
      <c r="C51" s="28"/>
      <c r="D51" s="28"/>
      <c r="E51" s="28"/>
    </row>
    <row r="52" spans="1:5">
      <c r="A52" s="15" t="str">
        <f>IF(OR(B52&lt;&gt;0, C52&lt;&gt;0, D52&lt;&gt;0, E52&lt;&gt;0), 48, "")</f>
        <v/>
      </c>
      <c r="B52" s="27"/>
      <c r="C52" s="28"/>
      <c r="D52" s="28"/>
      <c r="E52" s="28"/>
    </row>
    <row r="53" spans="1:5">
      <c r="A53" s="15" t="str">
        <f>IF(OR(B53&lt;&gt;0, C53&lt;&gt;0, D53&lt;&gt;0, E53&lt;&gt;0), 49, "")</f>
        <v/>
      </c>
      <c r="B53" s="27"/>
      <c r="C53" s="28"/>
      <c r="D53" s="28"/>
      <c r="E53" s="28"/>
    </row>
    <row r="54" spans="1:5">
      <c r="A54" s="15" t="str">
        <f>IF(OR(B54&lt;&gt;0, C54&lt;&gt;0, D54&lt;&gt;0, E54&lt;&gt;0), 50, "")</f>
        <v/>
      </c>
      <c r="B54" s="27"/>
      <c r="C54" s="28"/>
      <c r="D54" s="28"/>
      <c r="E54" s="28"/>
    </row>
    <row r="55" spans="1:5">
      <c r="A55" s="15" t="str">
        <f>IF(OR(B55&lt;&gt;0, C55&lt;&gt;0, D55&lt;&gt;0, E55&lt;&gt;0), 51, "")</f>
        <v/>
      </c>
      <c r="B55" s="27"/>
      <c r="C55" s="28"/>
      <c r="D55" s="28"/>
      <c r="E55" s="28"/>
    </row>
    <row r="56" spans="1:5">
      <c r="A56" s="15" t="str">
        <f>IF(OR(B56&lt;&gt;0, C56&lt;&gt;0, D56&lt;&gt;0, E56&lt;&gt;0), 52, "")</f>
        <v/>
      </c>
      <c r="B56" s="27"/>
      <c r="C56" s="28"/>
      <c r="D56" s="28"/>
      <c r="E56" s="28"/>
    </row>
    <row r="57" spans="1:5">
      <c r="A57" s="15" t="str">
        <f>IF(OR(B57&lt;&gt;0, C57&lt;&gt;0, D57&lt;&gt;0, E57&lt;&gt;0), 53, "")</f>
        <v/>
      </c>
      <c r="B57" s="27"/>
      <c r="C57" s="28"/>
      <c r="D57" s="28"/>
      <c r="E57" s="28"/>
    </row>
    <row r="58" spans="1:5">
      <c r="A58" s="15" t="str">
        <f>IF(OR(B58&lt;&gt;0, C58&lt;&gt;0, D58&lt;&gt;0, E58&lt;&gt;0), 54, "")</f>
        <v/>
      </c>
      <c r="B58" s="27"/>
      <c r="C58" s="28"/>
      <c r="D58" s="28"/>
      <c r="E58" s="28"/>
    </row>
    <row r="59" spans="1:5">
      <c r="A59" s="15" t="str">
        <f>IF(OR(B59&lt;&gt;0, C59&lt;&gt;0, D59&lt;&gt;0, E59&lt;&gt;0), 55, "")</f>
        <v/>
      </c>
      <c r="B59" s="27"/>
      <c r="C59" s="28"/>
      <c r="D59" s="28"/>
      <c r="E59" s="28"/>
    </row>
    <row r="60" spans="1:5">
      <c r="A60" s="15" t="str">
        <f>IF(OR(B60&lt;&gt;0, C60&lt;&gt;0, D60&lt;&gt;0, E60&lt;&gt;0), 56, "")</f>
        <v/>
      </c>
      <c r="B60" s="27"/>
      <c r="C60" s="28"/>
      <c r="D60" s="28"/>
      <c r="E60" s="28"/>
    </row>
    <row r="61" spans="1:5">
      <c r="A61" s="15" t="str">
        <f>IF(OR(B61&lt;&gt;0, C61&lt;&gt;0, D61&lt;&gt;0, E61&lt;&gt;0), 57, "")</f>
        <v/>
      </c>
      <c r="B61" s="27"/>
      <c r="C61" s="28"/>
      <c r="D61" s="28"/>
      <c r="E61" s="28"/>
    </row>
    <row r="62" spans="1:5">
      <c r="A62" s="15" t="str">
        <f>IF(OR(B62&lt;&gt;0, C62&lt;&gt;0, D62&lt;&gt;0, E62&lt;&gt;0), 58, "")</f>
        <v/>
      </c>
      <c r="B62" s="27"/>
      <c r="C62" s="28"/>
      <c r="D62" s="28"/>
      <c r="E62" s="28"/>
    </row>
    <row r="63" spans="1:5">
      <c r="A63" s="15" t="str">
        <f>IF(OR(B63&lt;&gt;0, C63&lt;&gt;0, D63&lt;&gt;0, E63&lt;&gt;0), 59, "")</f>
        <v/>
      </c>
      <c r="B63" s="27"/>
      <c r="C63" s="28"/>
      <c r="D63" s="28"/>
      <c r="E63" s="28"/>
    </row>
    <row r="64" spans="1:5">
      <c r="A64" s="15" t="str">
        <f>IF(OR(B64&lt;&gt;0, C64&lt;&gt;0, D64&lt;&gt;0, E64&lt;&gt;0), 60, "")</f>
        <v/>
      </c>
      <c r="B64" s="27"/>
      <c r="C64" s="28"/>
      <c r="D64" s="28"/>
      <c r="E64" s="28"/>
    </row>
    <row r="65" spans="1:5">
      <c r="A65" s="15" t="str">
        <f>IF(OR(B65&lt;&gt;0, C65&lt;&gt;0, D65&lt;&gt;0, E65&lt;&gt;0), 61, "")</f>
        <v/>
      </c>
      <c r="B65" s="27"/>
      <c r="C65" s="28"/>
      <c r="D65" s="28"/>
      <c r="E65" s="28"/>
    </row>
    <row r="66" spans="1:5">
      <c r="A66" s="15" t="str">
        <f>IF(OR(B66&lt;&gt;0, C66&lt;&gt;0, D66&lt;&gt;0, E66&lt;&gt;0), 62, "")</f>
        <v/>
      </c>
      <c r="B66" s="27"/>
      <c r="C66" s="28"/>
      <c r="D66" s="28"/>
      <c r="E66" s="28"/>
    </row>
    <row r="67" spans="1:5">
      <c r="A67" s="15" t="str">
        <f>IF(OR(B67&lt;&gt;0, C67&lt;&gt;0, D67&lt;&gt;0, E67&lt;&gt;0), 63, "")</f>
        <v/>
      </c>
      <c r="B67" s="27"/>
      <c r="C67" s="28"/>
      <c r="D67" s="28"/>
      <c r="E67" s="28"/>
    </row>
    <row r="68" spans="1:5">
      <c r="A68" s="15" t="str">
        <f>IF(OR(B68&lt;&gt;0, C68&lt;&gt;0, D68&lt;&gt;0, E68&lt;&gt;0), 64, "")</f>
        <v/>
      </c>
      <c r="B68" s="27"/>
      <c r="C68" s="28"/>
      <c r="D68" s="28"/>
      <c r="E68" s="28"/>
    </row>
    <row r="69" spans="1:5">
      <c r="A69" s="15" t="str">
        <f>IF(OR(B69&lt;&gt;0, C69&lt;&gt;0, D69&lt;&gt;0, E69&lt;&gt;0), 65, "")</f>
        <v/>
      </c>
      <c r="B69" s="27"/>
      <c r="C69" s="28"/>
      <c r="D69" s="28"/>
      <c r="E69" s="28"/>
    </row>
    <row r="70" spans="1:5">
      <c r="A70" s="15" t="str">
        <f>IF(OR(B70&lt;&gt;0, C70&lt;&gt;0, D70&lt;&gt;0, E70&lt;&gt;0), 66, "")</f>
        <v/>
      </c>
      <c r="B70" s="27"/>
      <c r="C70" s="28"/>
      <c r="D70" s="28"/>
      <c r="E70" s="28"/>
    </row>
    <row r="71" spans="1:5">
      <c r="A71" s="15" t="str">
        <f>IF(OR(B71&lt;&gt;0, C71&lt;&gt;0, D71&lt;&gt;0, E71&lt;&gt;0), 67, "")</f>
        <v/>
      </c>
      <c r="B71" s="27"/>
      <c r="C71" s="28"/>
      <c r="D71" s="28"/>
      <c r="E71" s="28"/>
    </row>
    <row r="72" spans="1:5">
      <c r="A72" s="15" t="str">
        <f>IF(OR(B72&lt;&gt;0, C72&lt;&gt;0, D72&lt;&gt;0, E72&lt;&gt;0), 68, "")</f>
        <v/>
      </c>
      <c r="B72" s="27"/>
      <c r="C72" s="28"/>
      <c r="D72" s="28"/>
      <c r="E72" s="28"/>
    </row>
    <row r="73" spans="1:5">
      <c r="A73" s="15" t="str">
        <f>IF(OR(B73&lt;&gt;0, C73&lt;&gt;0, D73&lt;&gt;0, E73&lt;&gt;0), 69, "")</f>
        <v/>
      </c>
      <c r="B73" s="27"/>
      <c r="C73" s="28"/>
      <c r="D73" s="28"/>
      <c r="E73" s="28"/>
    </row>
    <row r="74" spans="1:5">
      <c r="A74" s="15" t="str">
        <f>IF(OR(B74&lt;&gt;0, C74&lt;&gt;0, D74&lt;&gt;0, E74&lt;&gt;0), 70, "")</f>
        <v/>
      </c>
      <c r="B74" s="27"/>
      <c r="C74" s="28"/>
      <c r="D74" s="28"/>
      <c r="E74" s="28"/>
    </row>
    <row r="75" spans="1:5">
      <c r="A75" s="15" t="str">
        <f>IF(OR(B75&lt;&gt;0, C75&lt;&gt;0, D75&lt;&gt;0, E75&lt;&gt;0), 71, "")</f>
        <v/>
      </c>
      <c r="B75" s="27"/>
      <c r="C75" s="28"/>
      <c r="D75" s="28"/>
      <c r="E75" s="28"/>
    </row>
    <row r="76" spans="1:5">
      <c r="A76" s="15" t="str">
        <f>IF(OR(B76&lt;&gt;0, C76&lt;&gt;0, D76&lt;&gt;0, E76&lt;&gt;0), 72, "")</f>
        <v/>
      </c>
      <c r="B76" s="27"/>
      <c r="C76" s="28"/>
      <c r="D76" s="28"/>
      <c r="E76" s="28"/>
    </row>
  </sheetData>
  <sheetProtection password="CC6D" sheet="1" objects="1" scenarios="1" selectLockedCells="1"/>
  <mergeCells count="5">
    <mergeCell ref="A3:A4"/>
    <mergeCell ref="B3:B4"/>
    <mergeCell ref="C3:C4"/>
    <mergeCell ref="D3:E3"/>
    <mergeCell ref="A1:E1"/>
  </mergeCells>
  <conditionalFormatting sqref="A5:A76">
    <cfRule type="cellIs" dxfId="20" priority="2" operator="between">
      <formula>0</formula>
      <formula>72</formula>
    </cfRule>
  </conditionalFormatting>
  <conditionalFormatting sqref="B5:E76">
    <cfRule type="cellIs" dxfId="19" priority="1" operator="greaterThan">
      <formula>0</formula>
    </cfRule>
  </conditionalFormatting>
  <dataValidations count="3">
    <dataValidation type="date" allowBlank="1" showInputMessage="1" showErrorMessage="1" sqref="C5:C76">
      <formula1>43252</formula1>
      <formula2>43617</formula2>
    </dataValidation>
    <dataValidation type="whole" allowBlank="1" showInputMessage="1" showErrorMessage="1" sqref="E5:E76">
      <formula1>0</formula1>
      <formula2>1000</formula2>
    </dataValidation>
    <dataValidation type="whole" allowBlank="1" showInputMessage="1" showErrorMessage="1" sqref="D5:D76">
      <formula1>0</formula1>
      <formula2>2000</formula2>
    </dataValidation>
  </dataValidations>
  <pageMargins left="0.7" right="0.7" top="0.75" bottom="0.75" header="0.3" footer="0.3"/>
  <pageSetup paperSize="9" orientation="landscape" r:id="rId1"/>
  <headerFooter>
    <oddHeader>&amp;R&amp;"Times New Roman,обычный"&amp;10Анализ деятельности образовательного учреждения культурыпо итогам 2018-2019 учебного года. Форма 2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view="pageLayout" topLeftCell="A25" workbookViewId="0">
      <selection activeCell="F7" sqref="F7"/>
    </sheetView>
  </sheetViews>
  <sheetFormatPr defaultRowHeight="12.75"/>
  <cols>
    <col min="1" max="1" width="3.85546875" style="19" customWidth="1"/>
    <col min="2" max="2" width="27.140625" style="19" customWidth="1"/>
    <col min="3" max="3" width="10" style="19" customWidth="1"/>
    <col min="4" max="4" width="16.42578125" style="19" customWidth="1"/>
    <col min="5" max="5" width="11" style="19" customWidth="1"/>
    <col min="6" max="6" width="15.140625" style="19" customWidth="1"/>
    <col min="7" max="7" width="8.5703125" style="19" customWidth="1"/>
    <col min="8" max="8" width="12.28515625" style="19" customWidth="1"/>
    <col min="9" max="9" width="11.5703125" style="19" customWidth="1"/>
    <col min="10" max="10" width="15.140625" style="19" customWidth="1"/>
    <col min="11" max="16384" width="9.140625" style="19"/>
  </cols>
  <sheetData>
    <row r="1" spans="1:10" ht="31.5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</row>
    <row r="3" spans="1:10" ht="38.25">
      <c r="A3" s="25" t="s">
        <v>38</v>
      </c>
      <c r="B3" s="25" t="s">
        <v>54</v>
      </c>
      <c r="C3" s="25" t="s">
        <v>55</v>
      </c>
      <c r="D3" s="25" t="s">
        <v>42</v>
      </c>
      <c r="E3" s="25" t="s">
        <v>56</v>
      </c>
      <c r="F3" s="25" t="s">
        <v>57</v>
      </c>
      <c r="G3" s="25" t="s">
        <v>59</v>
      </c>
      <c r="H3" s="25" t="s">
        <v>60</v>
      </c>
      <c r="I3" s="25" t="s">
        <v>48</v>
      </c>
      <c r="J3" s="25" t="s">
        <v>58</v>
      </c>
    </row>
    <row r="4" spans="1:10" ht="76.5">
      <c r="A4" s="29">
        <f>IF(OR(B4&lt;&gt;0, C4&lt;&gt;0, D4&lt;&gt;0, E4&lt;&gt;0, F4&lt;&gt;0, G4&lt;&gt;0, H4&lt;&gt;0, I4&lt;&gt;0, J4&lt;&gt;0), 1, "")</f>
        <v>1</v>
      </c>
      <c r="B4" s="16" t="s">
        <v>106</v>
      </c>
      <c r="C4" s="17">
        <v>43369</v>
      </c>
      <c r="D4" s="16" t="s">
        <v>103</v>
      </c>
      <c r="E4" s="18" t="s">
        <v>104</v>
      </c>
      <c r="F4" s="18" t="s">
        <v>159</v>
      </c>
      <c r="G4" s="17"/>
      <c r="H4" s="18" t="s">
        <v>105</v>
      </c>
      <c r="I4" s="18"/>
      <c r="J4" s="18" t="s">
        <v>151</v>
      </c>
    </row>
    <row r="5" spans="1:10" ht="51">
      <c r="A5" s="29">
        <f>IF(OR(B5&lt;&gt;0, C5&lt;&gt;0, D5&lt;&gt;0, E5&lt;&gt;0, F5&lt;&gt;0, G5&lt;&gt;0, H5&lt;&gt;0, I5&lt;&gt;0, J5&lt;&gt;0), 2, "")</f>
        <v>2</v>
      </c>
      <c r="B5" s="16" t="s">
        <v>126</v>
      </c>
      <c r="C5" s="18" t="s">
        <v>127</v>
      </c>
      <c r="D5" s="16" t="s">
        <v>128</v>
      </c>
      <c r="E5" s="18" t="s">
        <v>129</v>
      </c>
      <c r="F5" s="18" t="s">
        <v>160</v>
      </c>
      <c r="G5" s="18"/>
      <c r="H5" s="18" t="s">
        <v>130</v>
      </c>
      <c r="I5" s="18" t="s">
        <v>119</v>
      </c>
      <c r="J5" s="18" t="s">
        <v>152</v>
      </c>
    </row>
    <row r="6" spans="1:10" ht="51">
      <c r="A6" s="29">
        <f>IF(OR(B6&lt;&gt;0, C6&lt;&gt;0, D6&lt;&gt;0, E6&lt;&gt;0, F6&lt;&gt;0, G6&lt;&gt;0, H6&lt;&gt;0, I6&lt;&gt;0, J6&lt;&gt;0), 3, "")</f>
        <v>3</v>
      </c>
      <c r="B6" s="16" t="s">
        <v>131</v>
      </c>
      <c r="C6" s="18" t="s">
        <v>132</v>
      </c>
      <c r="D6" s="16" t="s">
        <v>133</v>
      </c>
      <c r="E6" s="18" t="s">
        <v>134</v>
      </c>
      <c r="F6" s="18" t="s">
        <v>135</v>
      </c>
      <c r="G6" s="17">
        <v>39970</v>
      </c>
      <c r="H6" s="18" t="s">
        <v>118</v>
      </c>
      <c r="I6" s="18"/>
      <c r="J6" s="18" t="s">
        <v>153</v>
      </c>
    </row>
    <row r="7" spans="1:10" ht="76.5">
      <c r="A7" s="29">
        <f>IF(OR(B7&lt;&gt;0, C7&lt;&gt;0, D7&lt;&gt;0, E7&lt;&gt;0, F7&lt;&gt;0, G7&lt;&gt;0, H7&lt;&gt;0, I7&lt;&gt;0, J7&lt;&gt;0), 4, "")</f>
        <v>4</v>
      </c>
      <c r="B7" s="16" t="s">
        <v>168</v>
      </c>
      <c r="C7" s="18" t="s">
        <v>169</v>
      </c>
      <c r="D7" s="16" t="s">
        <v>170</v>
      </c>
      <c r="E7" s="18" t="s">
        <v>171</v>
      </c>
      <c r="F7" s="18" t="s">
        <v>215</v>
      </c>
      <c r="G7" s="18"/>
      <c r="H7" s="18" t="s">
        <v>172</v>
      </c>
      <c r="I7" s="18" t="s">
        <v>119</v>
      </c>
      <c r="J7" s="18" t="s">
        <v>173</v>
      </c>
    </row>
    <row r="8" spans="1:10" ht="51">
      <c r="A8" s="29">
        <f>IF(OR(B8&lt;&gt;0, C8&lt;&gt;0, D8&lt;&gt;0, E8&lt;&gt;0, F8&lt;&gt;0, G8&lt;&gt;0, H8&lt;&gt;0, I8&lt;&gt;0, J8&lt;&gt;0), 5, "")</f>
        <v>5</v>
      </c>
      <c r="B8" s="16" t="s">
        <v>184</v>
      </c>
      <c r="C8" s="17">
        <v>43512</v>
      </c>
      <c r="D8" s="16" t="s">
        <v>185</v>
      </c>
      <c r="E8" s="18" t="s">
        <v>186</v>
      </c>
      <c r="F8" s="18" t="s">
        <v>187</v>
      </c>
      <c r="G8" s="17">
        <v>39685</v>
      </c>
      <c r="H8" s="18" t="s">
        <v>118</v>
      </c>
      <c r="I8" s="18"/>
      <c r="J8" s="18" t="s">
        <v>152</v>
      </c>
    </row>
    <row r="9" spans="1:10" ht="51">
      <c r="A9" s="29">
        <f>IF(OR(B9&lt;&gt;0, C9&lt;&gt;0, D9&lt;&gt;0, E9&lt;&gt;0, F9&lt;&gt;0, G9&lt;&gt;0, H9&lt;&gt;0, I9&lt;&gt;0, J9&lt;&gt;0), 6, "")</f>
        <v>6</v>
      </c>
      <c r="B9" s="16" t="s">
        <v>188</v>
      </c>
      <c r="C9" s="18" t="s">
        <v>189</v>
      </c>
      <c r="D9" s="16" t="s">
        <v>190</v>
      </c>
      <c r="E9" s="18" t="s">
        <v>193</v>
      </c>
      <c r="F9" s="18" t="s">
        <v>194</v>
      </c>
      <c r="G9" s="17">
        <v>38069</v>
      </c>
      <c r="H9" s="18" t="s">
        <v>118</v>
      </c>
      <c r="I9" s="18" t="s">
        <v>125</v>
      </c>
      <c r="J9" s="18" t="s">
        <v>195</v>
      </c>
    </row>
    <row r="10" spans="1:10" ht="51">
      <c r="A10" s="29">
        <f>IF(OR(B10&lt;&gt;0, C10&lt;&gt;0, D10&lt;&gt;0, E10&lt;&gt;0, F10&lt;&gt;0, G10&lt;&gt;0, H10&lt;&gt;0, I10&lt;&gt;0, J10&lt;&gt;0), 7, "")</f>
        <v>7</v>
      </c>
      <c r="B10" s="16" t="s">
        <v>188</v>
      </c>
      <c r="C10" s="18" t="s">
        <v>189</v>
      </c>
      <c r="D10" s="16" t="s">
        <v>190</v>
      </c>
      <c r="E10" s="18" t="s">
        <v>193</v>
      </c>
      <c r="F10" s="18" t="s">
        <v>143</v>
      </c>
      <c r="G10" s="17">
        <v>38062</v>
      </c>
      <c r="H10" s="18" t="s">
        <v>109</v>
      </c>
      <c r="I10" s="18" t="s">
        <v>125</v>
      </c>
      <c r="J10" s="18" t="s">
        <v>158</v>
      </c>
    </row>
    <row r="11" spans="1:10" ht="89.25">
      <c r="A11" s="29">
        <f>IF(OR(B11&lt;&gt;0, C11&lt;&gt;0, D11&lt;&gt;0, E11&lt;&gt;0, F11&lt;&gt;0, G11&lt;&gt;0, H11&lt;&gt;0, I11&lt;&gt;0, J11&lt;&gt;0), 8, "")</f>
        <v>8</v>
      </c>
      <c r="B11" s="16" t="s">
        <v>188</v>
      </c>
      <c r="C11" s="18" t="s">
        <v>189</v>
      </c>
      <c r="D11" s="16" t="s">
        <v>190</v>
      </c>
      <c r="E11" s="18" t="s">
        <v>191</v>
      </c>
      <c r="F11" s="18" t="s">
        <v>192</v>
      </c>
      <c r="G11" s="18"/>
      <c r="H11" s="18" t="s">
        <v>118</v>
      </c>
      <c r="I11" s="18" t="s">
        <v>125</v>
      </c>
      <c r="J11" s="18" t="s">
        <v>155</v>
      </c>
    </row>
    <row r="12" spans="1:10" ht="38.25">
      <c r="A12" s="29">
        <f>IF(OR(B12&lt;&gt;0, C12&lt;&gt;0, D12&lt;&gt;0, E12&lt;&gt;0, F12&lt;&gt;0, G12&lt;&gt;0, H12&lt;&gt;0, I12&lt;&gt;0, J12&lt;&gt;0), 9, "")</f>
        <v>9</v>
      </c>
      <c r="B12" s="16" t="s">
        <v>200</v>
      </c>
      <c r="C12" s="18" t="s">
        <v>201</v>
      </c>
      <c r="D12" s="16" t="s">
        <v>202</v>
      </c>
      <c r="E12" s="18" t="s">
        <v>203</v>
      </c>
      <c r="F12" s="18" t="s">
        <v>204</v>
      </c>
      <c r="G12" s="17">
        <v>38353</v>
      </c>
      <c r="H12" s="18" t="s">
        <v>118</v>
      </c>
      <c r="I12" s="18"/>
      <c r="J12" s="18" t="s">
        <v>153</v>
      </c>
    </row>
    <row r="13" spans="1:10" ht="51">
      <c r="A13" s="29">
        <f>IF(OR(B13&lt;&gt;0, C13&lt;&gt;0, D13&lt;&gt;0, E13&lt;&gt;0, F13&lt;&gt;0, G13&lt;&gt;0, H13&lt;&gt;0, I13&lt;&gt;0, J13&lt;&gt;0), 10, "")</f>
        <v>10</v>
      </c>
      <c r="B13" s="16" t="s">
        <v>205</v>
      </c>
      <c r="C13" s="18" t="s">
        <v>201</v>
      </c>
      <c r="D13" s="16" t="s">
        <v>206</v>
      </c>
      <c r="E13" s="18" t="s">
        <v>142</v>
      </c>
      <c r="F13" s="18" t="s">
        <v>135</v>
      </c>
      <c r="G13" s="17">
        <v>39970</v>
      </c>
      <c r="H13" s="18" t="s">
        <v>118</v>
      </c>
      <c r="I13" s="18" t="s">
        <v>119</v>
      </c>
      <c r="J13" s="18" t="s">
        <v>153</v>
      </c>
    </row>
    <row r="14" spans="1:10" ht="76.5">
      <c r="A14" s="29">
        <f>IF(OR(B14&lt;&gt;0, C14&lt;&gt;0, D14&lt;&gt;0, E14&lt;&gt;0, F14&lt;&gt;0, G14&lt;&gt;0, H14&lt;&gt;0, I14&lt;&gt;0, J14&lt;&gt;0), 11, "")</f>
        <v>11</v>
      </c>
      <c r="B14" s="16" t="s">
        <v>212</v>
      </c>
      <c r="C14" s="17">
        <v>43534</v>
      </c>
      <c r="D14" s="16" t="s">
        <v>213</v>
      </c>
      <c r="E14" s="18" t="s">
        <v>104</v>
      </c>
      <c r="F14" s="18" t="s">
        <v>215</v>
      </c>
      <c r="G14" s="18"/>
      <c r="H14" s="18" t="s">
        <v>214</v>
      </c>
      <c r="I14" s="18" t="s">
        <v>119</v>
      </c>
      <c r="J14" s="18" t="s">
        <v>173</v>
      </c>
    </row>
    <row r="15" spans="1:10" ht="63.75">
      <c r="A15" s="29">
        <f>IF(OR(B15&lt;&gt;0, C15&lt;&gt;0, D15&lt;&gt;0, E15&lt;&gt;0, F15&lt;&gt;0, G15&lt;&gt;0, H15&lt;&gt;0, I15&lt;&gt;0, J15&lt;&gt;0), 12, "")</f>
        <v>12</v>
      </c>
      <c r="B15" s="16" t="s">
        <v>212</v>
      </c>
      <c r="C15" s="17">
        <v>43534</v>
      </c>
      <c r="D15" s="16" t="s">
        <v>213</v>
      </c>
      <c r="E15" s="18" t="s">
        <v>104</v>
      </c>
      <c r="F15" s="18" t="s">
        <v>216</v>
      </c>
      <c r="G15" s="18"/>
      <c r="H15" s="18" t="s">
        <v>217</v>
      </c>
      <c r="I15" s="18" t="s">
        <v>119</v>
      </c>
      <c r="J15" s="18" t="s">
        <v>179</v>
      </c>
    </row>
    <row r="16" spans="1:10" ht="76.5">
      <c r="A16" s="29">
        <f>IF(OR(B16&lt;&gt;0, C16&lt;&gt;0, D16&lt;&gt;0, E16&lt;&gt;0, F16&lt;&gt;0, G16&lt;&gt;0, H16&lt;&gt;0, I16&lt;&gt;0, J16&lt;&gt;0), 13, "")</f>
        <v>13</v>
      </c>
      <c r="B16" s="16" t="s">
        <v>212</v>
      </c>
      <c r="C16" s="17">
        <v>43534</v>
      </c>
      <c r="D16" s="16" t="s">
        <v>213</v>
      </c>
      <c r="E16" s="18" t="s">
        <v>104</v>
      </c>
      <c r="F16" s="18" t="s">
        <v>218</v>
      </c>
      <c r="G16" s="18"/>
      <c r="H16" s="18" t="s">
        <v>217</v>
      </c>
      <c r="I16" s="18" t="s">
        <v>119</v>
      </c>
      <c r="J16" s="18" t="s">
        <v>219</v>
      </c>
    </row>
    <row r="17" spans="1:10" ht="76.5">
      <c r="A17" s="29">
        <f>IF(OR(B17&lt;&gt;0, C17&lt;&gt;0, D17&lt;&gt;0, E17&lt;&gt;0, F17&lt;&gt;0, G17&lt;&gt;0, H17&lt;&gt;0, I17&lt;&gt;0, J17&lt;&gt;0), 14, "")</f>
        <v>14</v>
      </c>
      <c r="B17" s="16" t="s">
        <v>223</v>
      </c>
      <c r="C17" s="18" t="s">
        <v>224</v>
      </c>
      <c r="D17" s="16" t="s">
        <v>225</v>
      </c>
      <c r="E17" s="18" t="s">
        <v>177</v>
      </c>
      <c r="F17" s="18" t="s">
        <v>228</v>
      </c>
      <c r="G17" s="18"/>
      <c r="H17" s="18" t="s">
        <v>214</v>
      </c>
      <c r="I17" s="18"/>
      <c r="J17" s="18" t="s">
        <v>173</v>
      </c>
    </row>
    <row r="18" spans="1:10" ht="63.75">
      <c r="A18" s="29">
        <f>IF(OR(B18&lt;&gt;0, C18&lt;&gt;0, D18&lt;&gt;0, E18&lt;&gt;0, F18&lt;&gt;0, G18&lt;&gt;0, H18&lt;&gt;0, I18&lt;&gt;0, J18&lt;&gt;0), 15, "")</f>
        <v>15</v>
      </c>
      <c r="B18" s="16" t="s">
        <v>223</v>
      </c>
      <c r="C18" s="18" t="s">
        <v>224</v>
      </c>
      <c r="D18" s="16" t="s">
        <v>225</v>
      </c>
      <c r="E18" s="18" t="s">
        <v>226</v>
      </c>
      <c r="F18" s="18" t="s">
        <v>227</v>
      </c>
      <c r="G18" s="18"/>
      <c r="H18" s="18" t="s">
        <v>229</v>
      </c>
      <c r="I18" s="18"/>
      <c r="J18" s="18" t="s">
        <v>179</v>
      </c>
    </row>
    <row r="19" spans="1:10" ht="76.5">
      <c r="A19" s="29">
        <f>IF(OR(B19&lt;&gt;0, C19&lt;&gt;0, D19&lt;&gt;0, E19&lt;&gt;0, F19&lt;&gt;0, G19&lt;&gt;0, H19&lt;&gt;0, I19&lt;&gt;0, J19&lt;&gt;0), 16, "")</f>
        <v>16</v>
      </c>
      <c r="B19" s="16" t="s">
        <v>242</v>
      </c>
      <c r="C19" s="17">
        <v>43554</v>
      </c>
      <c r="D19" s="16" t="s">
        <v>243</v>
      </c>
      <c r="E19" s="18" t="s">
        <v>142</v>
      </c>
      <c r="F19" s="18" t="s">
        <v>108</v>
      </c>
      <c r="G19" s="17">
        <v>39307</v>
      </c>
      <c r="H19" s="18" t="s">
        <v>109</v>
      </c>
      <c r="I19" s="18" t="s">
        <v>115</v>
      </c>
      <c r="J19" s="18" t="s">
        <v>154</v>
      </c>
    </row>
    <row r="20" spans="1:10" ht="89.25">
      <c r="A20" s="29">
        <f>IF(OR(B20&lt;&gt;0, C20&lt;&gt;0, D20&lt;&gt;0, E20&lt;&gt;0, F20&lt;&gt;0, G20&lt;&gt;0, H20&lt;&gt;0, I20&lt;&gt;0, J20&lt;&gt;0), 17, "")</f>
        <v>17</v>
      </c>
      <c r="B20" s="16" t="s">
        <v>257</v>
      </c>
      <c r="C20" s="18" t="s">
        <v>258</v>
      </c>
      <c r="D20" s="16" t="s">
        <v>259</v>
      </c>
      <c r="E20" s="18" t="s">
        <v>260</v>
      </c>
      <c r="F20" s="18" t="s">
        <v>117</v>
      </c>
      <c r="G20" s="17">
        <v>39309</v>
      </c>
      <c r="H20" s="18" t="s">
        <v>118</v>
      </c>
      <c r="I20" s="18" t="s">
        <v>119</v>
      </c>
      <c r="J20" s="18" t="s">
        <v>156</v>
      </c>
    </row>
    <row r="21" spans="1:10" ht="76.5">
      <c r="A21" s="29">
        <f>IF(OR(B21&lt;&gt;0, C21&lt;&gt;0, D21&lt;&gt;0, E21&lt;&gt;0, F21&lt;&gt;0, G21&lt;&gt;0, H21&lt;&gt;0, I21&lt;&gt;0, J21&lt;&gt;0), 18, "")</f>
        <v>18</v>
      </c>
      <c r="B21" s="16" t="s">
        <v>257</v>
      </c>
      <c r="C21" s="18" t="s">
        <v>258</v>
      </c>
      <c r="D21" s="16" t="s">
        <v>259</v>
      </c>
      <c r="E21" s="18" t="s">
        <v>261</v>
      </c>
      <c r="F21" s="18" t="s">
        <v>187</v>
      </c>
      <c r="G21" s="17">
        <v>39685</v>
      </c>
      <c r="H21" s="18" t="s">
        <v>118</v>
      </c>
      <c r="I21" s="18" t="s">
        <v>262</v>
      </c>
      <c r="J21" s="18" t="s">
        <v>152</v>
      </c>
    </row>
    <row r="22" spans="1:10" ht="76.5">
      <c r="A22" s="29">
        <f>IF(OR(B22&lt;&gt;0, C22&lt;&gt;0, D22&lt;&gt;0, E22&lt;&gt;0, F22&lt;&gt;0, G22&lt;&gt;0, H22&lt;&gt;0, I22&lt;&gt;0, J22&lt;&gt;0), 19, "")</f>
        <v>19</v>
      </c>
      <c r="B22" s="16" t="s">
        <v>257</v>
      </c>
      <c r="C22" s="18" t="s">
        <v>258</v>
      </c>
      <c r="D22" s="16" t="s">
        <v>259</v>
      </c>
      <c r="E22" s="18" t="s">
        <v>261</v>
      </c>
      <c r="F22" s="18" t="s">
        <v>236</v>
      </c>
      <c r="G22" s="17">
        <v>39660</v>
      </c>
      <c r="H22" s="18" t="s">
        <v>118</v>
      </c>
      <c r="I22" s="18" t="s">
        <v>110</v>
      </c>
      <c r="J22" s="18" t="s">
        <v>152</v>
      </c>
    </row>
    <row r="23" spans="1:10" ht="76.5">
      <c r="A23" s="29">
        <f>IF(OR(B23&lt;&gt;0, C23&lt;&gt;0, D23&lt;&gt;0, E23&lt;&gt;0, F23&lt;&gt;0, G23&lt;&gt;0, H23&lt;&gt;0, I23&lt;&gt;0, J23&lt;&gt;0), 20, "")</f>
        <v>20</v>
      </c>
      <c r="B23" s="16" t="s">
        <v>257</v>
      </c>
      <c r="C23" s="18" t="s">
        <v>258</v>
      </c>
      <c r="D23" s="16" t="s">
        <v>259</v>
      </c>
      <c r="E23" s="18" t="s">
        <v>165</v>
      </c>
      <c r="F23" s="18" t="s">
        <v>135</v>
      </c>
      <c r="G23" s="17">
        <v>39970</v>
      </c>
      <c r="H23" s="18" t="s">
        <v>118</v>
      </c>
      <c r="I23" s="18" t="s">
        <v>110</v>
      </c>
      <c r="J23" s="18" t="s">
        <v>153</v>
      </c>
    </row>
    <row r="24" spans="1:10" ht="76.5">
      <c r="A24" s="29">
        <f>IF(OR(B24&lt;&gt;0, C24&lt;&gt;0, D24&lt;&gt;0, E24&lt;&gt;0, F24&lt;&gt;0, G24&lt;&gt;0, H24&lt;&gt;0, I24&lt;&gt;0, J24&lt;&gt;0), 21, "")</f>
        <v>21</v>
      </c>
      <c r="B24" s="16" t="s">
        <v>265</v>
      </c>
      <c r="C24" s="17">
        <v>43598</v>
      </c>
      <c r="D24" s="16" t="s">
        <v>266</v>
      </c>
      <c r="E24" s="18" t="s">
        <v>261</v>
      </c>
      <c r="F24" s="18" t="s">
        <v>271</v>
      </c>
      <c r="G24" s="17">
        <v>40804</v>
      </c>
      <c r="H24" s="18" t="s">
        <v>118</v>
      </c>
      <c r="I24" s="18" t="s">
        <v>119</v>
      </c>
      <c r="J24" s="18" t="s">
        <v>234</v>
      </c>
    </row>
    <row r="25" spans="1:10" ht="51">
      <c r="A25" s="29">
        <f>IF(OR(B25&lt;&gt;0, C25&lt;&gt;0, D25&lt;&gt;0, E25&lt;&gt;0, F25&lt;&gt;0, G25&lt;&gt;0, H25&lt;&gt;0, I25&lt;&gt;0, J25&lt;&gt;0), 22, "")</f>
        <v>22</v>
      </c>
      <c r="B25" s="16" t="s">
        <v>265</v>
      </c>
      <c r="C25" s="17">
        <v>43598</v>
      </c>
      <c r="D25" s="16" t="s">
        <v>266</v>
      </c>
      <c r="E25" s="18" t="s">
        <v>261</v>
      </c>
      <c r="F25" s="18" t="s">
        <v>272</v>
      </c>
      <c r="G25" s="17">
        <v>40539</v>
      </c>
      <c r="H25" s="18" t="s">
        <v>118</v>
      </c>
      <c r="I25" s="18" t="s">
        <v>119</v>
      </c>
      <c r="J25" s="18" t="s">
        <v>152</v>
      </c>
    </row>
    <row r="26" spans="1:10" ht="51">
      <c r="A26" s="29">
        <f>IF(OR(B26&lt;&gt;0, C26&lt;&gt;0, D26&lt;&gt;0, E26&lt;&gt;0, F26&lt;&gt;0, G26&lt;&gt;0, H26&lt;&gt;0, I26&lt;&gt;0, J26&lt;&gt;0), 23, "")</f>
        <v>23</v>
      </c>
      <c r="B26" s="16" t="s">
        <v>265</v>
      </c>
      <c r="C26" s="17">
        <v>43598</v>
      </c>
      <c r="D26" s="16" t="s">
        <v>266</v>
      </c>
      <c r="E26" s="18" t="s">
        <v>261</v>
      </c>
      <c r="F26" s="18" t="s">
        <v>273</v>
      </c>
      <c r="G26" s="17">
        <v>40685</v>
      </c>
      <c r="H26" s="18" t="s">
        <v>118</v>
      </c>
      <c r="I26" s="18" t="s">
        <v>125</v>
      </c>
      <c r="J26" s="18" t="s">
        <v>152</v>
      </c>
    </row>
    <row r="27" spans="1:10" ht="51">
      <c r="A27" s="29">
        <f>IF(OR(B27&lt;&gt;0, C27&lt;&gt;0, D27&lt;&gt;0, E27&lt;&gt;0, F27&lt;&gt;0, G27&lt;&gt;0, H27&lt;&gt;0, I27&lt;&gt;0, J27&lt;&gt;0), 24, "")</f>
        <v>24</v>
      </c>
      <c r="B27" s="16" t="s">
        <v>265</v>
      </c>
      <c r="C27" s="17">
        <v>43598</v>
      </c>
      <c r="D27" s="16" t="s">
        <v>266</v>
      </c>
      <c r="E27" s="18" t="s">
        <v>261</v>
      </c>
      <c r="F27" s="18" t="s">
        <v>274</v>
      </c>
      <c r="G27" s="17">
        <v>40313</v>
      </c>
      <c r="H27" s="18" t="s">
        <v>118</v>
      </c>
      <c r="I27" s="18" t="s">
        <v>115</v>
      </c>
      <c r="J27" s="18" t="s">
        <v>152</v>
      </c>
    </row>
    <row r="28" spans="1:10" ht="76.5">
      <c r="A28" s="29">
        <f>IF(OR(B28&lt;&gt;0, C28&lt;&gt;0, D28&lt;&gt;0, E28&lt;&gt;0, F28&lt;&gt;0, G28&lt;&gt;0, H28&lt;&gt;0, I28&lt;&gt;0, J28&lt;&gt;0), 25, "")</f>
        <v>25</v>
      </c>
      <c r="B28" s="16" t="s">
        <v>287</v>
      </c>
      <c r="C28" s="17">
        <v>43609</v>
      </c>
      <c r="D28" s="16" t="s">
        <v>288</v>
      </c>
      <c r="E28" s="18" t="s">
        <v>104</v>
      </c>
      <c r="F28" s="18" t="s">
        <v>215</v>
      </c>
      <c r="G28" s="18"/>
      <c r="H28" s="18" t="s">
        <v>289</v>
      </c>
      <c r="I28" s="18" t="s">
        <v>119</v>
      </c>
      <c r="J28" s="18" t="s">
        <v>173</v>
      </c>
    </row>
    <row r="29" spans="1:10" ht="76.5">
      <c r="A29" s="29">
        <f>IF(OR(B29&lt;&gt;0, C29&lt;&gt;0, D29&lt;&gt;0, E29&lt;&gt;0, F29&lt;&gt;0, G29&lt;&gt;0, H29&lt;&gt;0, I29&lt;&gt;0, J29&lt;&gt;0), 26, "")</f>
        <v>26</v>
      </c>
      <c r="B29" s="16" t="s">
        <v>287</v>
      </c>
      <c r="C29" s="17">
        <v>43609</v>
      </c>
      <c r="D29" s="16" t="s">
        <v>288</v>
      </c>
      <c r="E29" s="18" t="s">
        <v>104</v>
      </c>
      <c r="F29" s="18" t="s">
        <v>159</v>
      </c>
      <c r="G29" s="18"/>
      <c r="H29" s="18" t="s">
        <v>291</v>
      </c>
      <c r="I29" s="18" t="s">
        <v>119</v>
      </c>
      <c r="J29" s="18" t="s">
        <v>219</v>
      </c>
    </row>
    <row r="30" spans="1:10" ht="63.75">
      <c r="A30" s="29">
        <f>IF(OR(B30&lt;&gt;0, C30&lt;&gt;0, D30&lt;&gt;0, E30&lt;&gt;0, F30&lt;&gt;0, G30&lt;&gt;0, H30&lt;&gt;0, I30&lt;&gt;0, J30&lt;&gt;0), 27, "")</f>
        <v>27</v>
      </c>
      <c r="B30" s="16" t="s">
        <v>287</v>
      </c>
      <c r="C30" s="17">
        <v>43609</v>
      </c>
      <c r="D30" s="16" t="s">
        <v>288</v>
      </c>
      <c r="E30" s="18" t="s">
        <v>104</v>
      </c>
      <c r="F30" s="18" t="s">
        <v>290</v>
      </c>
      <c r="G30" s="18"/>
      <c r="H30" s="18" t="s">
        <v>291</v>
      </c>
      <c r="I30" s="18" t="s">
        <v>119</v>
      </c>
      <c r="J30" s="18" t="s">
        <v>179</v>
      </c>
    </row>
    <row r="31" spans="1:10">
      <c r="A31" s="29" t="str">
        <f>IF(OR(B31&lt;&gt;0, C31&lt;&gt;0, D31&lt;&gt;0, E31&lt;&gt;0, F31&lt;&gt;0, G31&lt;&gt;0, H31&lt;&gt;0, I31&lt;&gt;0, J31&lt;&gt;0), 28, "")</f>
        <v/>
      </c>
      <c r="B31" s="16"/>
      <c r="C31" s="18"/>
      <c r="D31" s="16"/>
      <c r="E31" s="18"/>
      <c r="F31" s="18"/>
      <c r="G31" s="18"/>
      <c r="H31" s="18"/>
      <c r="I31" s="18"/>
      <c r="J31" s="18"/>
    </row>
    <row r="32" spans="1:10">
      <c r="A32" s="29" t="str">
        <f>IF(OR(B32&lt;&gt;0, C32&lt;&gt;0, D32&lt;&gt;0, E32&lt;&gt;0, F32&lt;&gt;0, G32&lt;&gt;0, H32&lt;&gt;0, I32&lt;&gt;0, J32&lt;&gt;0), 29, "")</f>
        <v/>
      </c>
      <c r="B32" s="16"/>
      <c r="C32" s="18"/>
      <c r="D32" s="16"/>
      <c r="E32" s="18"/>
      <c r="F32" s="18"/>
      <c r="G32" s="18"/>
      <c r="H32" s="18"/>
      <c r="I32" s="18"/>
      <c r="J32" s="18"/>
    </row>
    <row r="33" spans="1:10">
      <c r="A33" s="29" t="str">
        <f>IF(OR(B33&lt;&gt;0, C33&lt;&gt;0, D33&lt;&gt;0, E33&lt;&gt;0, F33&lt;&gt;0, G33&lt;&gt;0, H33&lt;&gt;0, I33&lt;&gt;0, J33&lt;&gt;0), 30, "")</f>
        <v/>
      </c>
      <c r="B33" s="16"/>
      <c r="C33" s="18"/>
      <c r="D33" s="16"/>
      <c r="E33" s="18"/>
      <c r="F33" s="18"/>
      <c r="G33" s="18"/>
      <c r="H33" s="18"/>
      <c r="I33" s="18"/>
      <c r="J33" s="18"/>
    </row>
    <row r="34" spans="1:10">
      <c r="A34" s="29" t="str">
        <f>IF(OR(B34&lt;&gt;0, C34&lt;&gt;0, D34&lt;&gt;0, E34&lt;&gt;0, F34&lt;&gt;0, G34&lt;&gt;0, H34&lt;&gt;0, I34&lt;&gt;0, J34&lt;&gt;0), 31, "")</f>
        <v/>
      </c>
      <c r="B34" s="16"/>
      <c r="C34" s="18"/>
      <c r="D34" s="16"/>
      <c r="E34" s="18"/>
      <c r="F34" s="18"/>
      <c r="G34" s="18"/>
      <c r="H34" s="18"/>
      <c r="I34" s="18"/>
      <c r="J34" s="18"/>
    </row>
    <row r="35" spans="1:10">
      <c r="A35" s="29" t="str">
        <f>IF(OR(B35&lt;&gt;0, C35&lt;&gt;0, D35&lt;&gt;0, E35&lt;&gt;0, F35&lt;&gt;0, G35&lt;&gt;0, H35&lt;&gt;0, I35&lt;&gt;0, J35&lt;&gt;0), 32, "")</f>
        <v/>
      </c>
      <c r="B35" s="16"/>
      <c r="C35" s="18"/>
      <c r="D35" s="16"/>
      <c r="E35" s="18"/>
      <c r="F35" s="18"/>
      <c r="G35" s="18"/>
      <c r="H35" s="18"/>
      <c r="I35" s="18"/>
      <c r="J35" s="18"/>
    </row>
    <row r="36" spans="1:10">
      <c r="A36" s="29" t="str">
        <f>IF(OR(B36&lt;&gt;0, C36&lt;&gt;0, D36&lt;&gt;0, E36&lt;&gt;0, F36&lt;&gt;0, G36&lt;&gt;0, H36&lt;&gt;0, I36&lt;&gt;0, J36&lt;&gt;0), 33, "")</f>
        <v/>
      </c>
      <c r="B36" s="16"/>
      <c r="C36" s="18"/>
      <c r="D36" s="16"/>
      <c r="E36" s="18"/>
      <c r="F36" s="18"/>
      <c r="G36" s="18"/>
      <c r="H36" s="18"/>
      <c r="I36" s="18"/>
      <c r="J36" s="18"/>
    </row>
    <row r="37" spans="1:10">
      <c r="A37" s="29" t="str">
        <f>IF(OR(B37&lt;&gt;0, C37&lt;&gt;0, D37&lt;&gt;0, E37&lt;&gt;0, F37&lt;&gt;0, G37&lt;&gt;0, H37&lt;&gt;0, I37&lt;&gt;0, J37&lt;&gt;0), 34, "")</f>
        <v/>
      </c>
      <c r="B37" s="16"/>
      <c r="C37" s="18"/>
      <c r="D37" s="16"/>
      <c r="E37" s="18"/>
      <c r="F37" s="18"/>
      <c r="G37" s="18"/>
      <c r="H37" s="18"/>
      <c r="I37" s="18"/>
      <c r="J37" s="18"/>
    </row>
    <row r="38" spans="1:10">
      <c r="A38" s="29" t="str">
        <f>IF(OR(B38&lt;&gt;0, C38&lt;&gt;0, D38&lt;&gt;0, E38&lt;&gt;0, F38&lt;&gt;0, G38&lt;&gt;0, H38&lt;&gt;0, I38&lt;&gt;0, J38&lt;&gt;0), 35, "")</f>
        <v/>
      </c>
      <c r="B38" s="16"/>
      <c r="C38" s="18"/>
      <c r="D38" s="16"/>
      <c r="E38" s="18"/>
      <c r="F38" s="18"/>
      <c r="G38" s="18"/>
      <c r="H38" s="18"/>
      <c r="I38" s="18"/>
      <c r="J38" s="18"/>
    </row>
    <row r="39" spans="1:10">
      <c r="A39" s="29" t="str">
        <f>IF(OR(B39&lt;&gt;0, C39&lt;&gt;0, D39&lt;&gt;0, E39&lt;&gt;0, F39&lt;&gt;0, G39&lt;&gt;0, H39&lt;&gt;0, I39&lt;&gt;0, J39&lt;&gt;0), 36, "")</f>
        <v/>
      </c>
      <c r="B39" s="16"/>
      <c r="C39" s="18"/>
      <c r="D39" s="16"/>
      <c r="E39" s="18"/>
      <c r="F39" s="18"/>
      <c r="G39" s="18"/>
      <c r="H39" s="18"/>
      <c r="I39" s="18"/>
      <c r="J39" s="18"/>
    </row>
    <row r="40" spans="1:10">
      <c r="A40" s="29" t="str">
        <f>IF(OR(B40&lt;&gt;0, C40&lt;&gt;0, D40&lt;&gt;0, E40&lt;&gt;0, F40&lt;&gt;0, G40&lt;&gt;0, H40&lt;&gt;0, I40&lt;&gt;0, J40&lt;&gt;0), 37, "")</f>
        <v/>
      </c>
      <c r="B40" s="16"/>
      <c r="C40" s="18"/>
      <c r="D40" s="16"/>
      <c r="E40" s="18"/>
      <c r="F40" s="18"/>
      <c r="G40" s="18"/>
      <c r="H40" s="18"/>
      <c r="I40" s="18"/>
      <c r="J40" s="18"/>
    </row>
    <row r="41" spans="1:10">
      <c r="A41" s="29" t="str">
        <f>IF(OR(B41&lt;&gt;0, C41&lt;&gt;0, D41&lt;&gt;0, E41&lt;&gt;0, F41&lt;&gt;0, G41&lt;&gt;0, H41&lt;&gt;0, I41&lt;&gt;0, J41&lt;&gt;0), 38, "")</f>
        <v/>
      </c>
      <c r="B41" s="16"/>
      <c r="C41" s="18"/>
      <c r="D41" s="16"/>
      <c r="E41" s="18"/>
      <c r="F41" s="18"/>
      <c r="G41" s="18"/>
      <c r="H41" s="18"/>
      <c r="I41" s="18"/>
      <c r="J41" s="18"/>
    </row>
    <row r="42" spans="1:10">
      <c r="A42" s="29" t="str">
        <f>IF(OR(B42&lt;&gt;0, C42&lt;&gt;0, D42&lt;&gt;0, E42&lt;&gt;0, F42&lt;&gt;0, G42&lt;&gt;0, H42&lt;&gt;0, I42&lt;&gt;0, J42&lt;&gt;0), 39, "")</f>
        <v/>
      </c>
      <c r="B42" s="16"/>
      <c r="C42" s="18"/>
      <c r="D42" s="16"/>
      <c r="E42" s="18"/>
      <c r="F42" s="18"/>
      <c r="G42" s="18"/>
      <c r="H42" s="18"/>
      <c r="I42" s="18"/>
      <c r="J42" s="18"/>
    </row>
    <row r="43" spans="1:10">
      <c r="A43" s="29" t="str">
        <f>IF(OR(B43&lt;&gt;0, C43&lt;&gt;0, D43&lt;&gt;0, E43&lt;&gt;0, F43&lt;&gt;0, G43&lt;&gt;0, H43&lt;&gt;0, I43&lt;&gt;0, J43&lt;&gt;0), 40, "")</f>
        <v/>
      </c>
      <c r="B43" s="16"/>
      <c r="C43" s="18"/>
      <c r="D43" s="16"/>
      <c r="E43" s="18"/>
      <c r="F43" s="18"/>
      <c r="G43" s="18"/>
      <c r="H43" s="18"/>
      <c r="I43" s="18"/>
      <c r="J43" s="18"/>
    </row>
    <row r="44" spans="1:10">
      <c r="A44" s="29" t="str">
        <f>IF(OR(B44&lt;&gt;0, C44&lt;&gt;0, D44&lt;&gt;0, E44&lt;&gt;0, F44&lt;&gt;0, G44&lt;&gt;0, H44&lt;&gt;0, I44&lt;&gt;0, J44&lt;&gt;0), 41, "")</f>
        <v/>
      </c>
      <c r="B44" s="16"/>
      <c r="C44" s="18"/>
      <c r="D44" s="16"/>
      <c r="E44" s="18"/>
      <c r="F44" s="18"/>
      <c r="G44" s="18"/>
      <c r="H44" s="18"/>
      <c r="I44" s="18"/>
      <c r="J44" s="18"/>
    </row>
    <row r="45" spans="1:10">
      <c r="A45" s="29" t="str">
        <f>IF(OR(B45&lt;&gt;0, C45&lt;&gt;0, D45&lt;&gt;0, E45&lt;&gt;0, F45&lt;&gt;0, G45&lt;&gt;0, H45&lt;&gt;0, I45&lt;&gt;0, J45&lt;&gt;0), 42, "")</f>
        <v/>
      </c>
      <c r="B45" s="16"/>
      <c r="C45" s="18"/>
      <c r="D45" s="16"/>
      <c r="E45" s="18"/>
      <c r="F45" s="18"/>
      <c r="G45" s="18"/>
      <c r="H45" s="18"/>
      <c r="I45" s="18"/>
      <c r="J45" s="18"/>
    </row>
    <row r="46" spans="1:10">
      <c r="A46" s="29" t="str">
        <f>IF(OR(B46&lt;&gt;0, C46&lt;&gt;0, D46&lt;&gt;0, E46&lt;&gt;0, F46&lt;&gt;0, G46&lt;&gt;0, H46&lt;&gt;0, I46&lt;&gt;0, J46&lt;&gt;0), 43, "")</f>
        <v/>
      </c>
      <c r="B46" s="16"/>
      <c r="C46" s="18"/>
      <c r="D46" s="16"/>
      <c r="E46" s="18"/>
      <c r="F46" s="18"/>
      <c r="G46" s="18"/>
      <c r="H46" s="18"/>
      <c r="I46" s="18"/>
      <c r="J46" s="18"/>
    </row>
    <row r="47" spans="1:10">
      <c r="A47" s="29" t="str">
        <f>IF(OR(B47&lt;&gt;0, C47&lt;&gt;0, D47&lt;&gt;0, E47&lt;&gt;0, F47&lt;&gt;0, G47&lt;&gt;0, H47&lt;&gt;0, I47&lt;&gt;0, J47&lt;&gt;0), 44, "")</f>
        <v/>
      </c>
      <c r="B47" s="16"/>
      <c r="C47" s="18"/>
      <c r="D47" s="16"/>
      <c r="E47" s="18"/>
      <c r="F47" s="18"/>
      <c r="G47" s="18"/>
      <c r="H47" s="18"/>
      <c r="I47" s="18"/>
      <c r="J47" s="18"/>
    </row>
    <row r="48" spans="1:10">
      <c r="A48" s="29" t="str">
        <f>IF(OR(B48&lt;&gt;0, C48&lt;&gt;0, D48&lt;&gt;0, E48&lt;&gt;0, F48&lt;&gt;0, G48&lt;&gt;0, H48&lt;&gt;0, I48&lt;&gt;0, J48&lt;&gt;0), 45, "")</f>
        <v/>
      </c>
      <c r="B48" s="16"/>
      <c r="C48" s="18"/>
      <c r="D48" s="16"/>
      <c r="E48" s="18"/>
      <c r="F48" s="18"/>
      <c r="G48" s="18"/>
      <c r="H48" s="18"/>
      <c r="I48" s="18"/>
      <c r="J48" s="18"/>
    </row>
    <row r="49" spans="1:10">
      <c r="A49" s="29" t="str">
        <f>IF(OR(B49&lt;&gt;0, C49&lt;&gt;0, D49&lt;&gt;0, E49&lt;&gt;0, F49&lt;&gt;0, G49&lt;&gt;0, H49&lt;&gt;0, I49&lt;&gt;0, J49&lt;&gt;0), 46, "")</f>
        <v/>
      </c>
      <c r="B49" s="16"/>
      <c r="C49" s="18"/>
      <c r="D49" s="16"/>
      <c r="E49" s="18"/>
      <c r="F49" s="18"/>
      <c r="G49" s="18"/>
      <c r="H49" s="18"/>
      <c r="I49" s="18"/>
      <c r="J49" s="18"/>
    </row>
    <row r="50" spans="1:10">
      <c r="A50" s="29" t="str">
        <f>IF(OR(B50&lt;&gt;0, C50&lt;&gt;0, D50&lt;&gt;0, E50&lt;&gt;0, F50&lt;&gt;0, G50&lt;&gt;0, H50&lt;&gt;0, I50&lt;&gt;0, J50&lt;&gt;0), 47, "")</f>
        <v/>
      </c>
      <c r="B50" s="16"/>
      <c r="C50" s="18"/>
      <c r="D50" s="16"/>
      <c r="E50" s="18"/>
      <c r="F50" s="18"/>
      <c r="G50" s="18"/>
      <c r="H50" s="18"/>
      <c r="I50" s="18"/>
      <c r="J50" s="18"/>
    </row>
    <row r="51" spans="1:10">
      <c r="A51" s="29" t="str">
        <f>IF(OR(B51&lt;&gt;0, C51&lt;&gt;0, D51&lt;&gt;0, E51&lt;&gt;0, F51&lt;&gt;0, G51&lt;&gt;0, H51&lt;&gt;0, I51&lt;&gt;0, J51&lt;&gt;0), 48, "")</f>
        <v/>
      </c>
      <c r="B51" s="16"/>
      <c r="C51" s="18"/>
      <c r="D51" s="16"/>
      <c r="E51" s="18"/>
      <c r="F51" s="18"/>
      <c r="G51" s="18"/>
      <c r="H51" s="18"/>
      <c r="I51" s="18"/>
      <c r="J51" s="18"/>
    </row>
    <row r="52" spans="1:10">
      <c r="A52" s="29" t="str">
        <f>IF(OR(B52&lt;&gt;0, C52&lt;&gt;0, D52&lt;&gt;0, E52&lt;&gt;0, F52&lt;&gt;0, G52&lt;&gt;0, H52&lt;&gt;0, I52&lt;&gt;0, J52&lt;&gt;0), 49, "")</f>
        <v/>
      </c>
      <c r="B52" s="16"/>
      <c r="C52" s="18"/>
      <c r="D52" s="16"/>
      <c r="E52" s="18"/>
      <c r="F52" s="18"/>
      <c r="G52" s="18"/>
      <c r="H52" s="18"/>
      <c r="I52" s="18"/>
      <c r="J52" s="18"/>
    </row>
    <row r="53" spans="1:10">
      <c r="A53" s="29" t="str">
        <f>IF(OR(B53&lt;&gt;0, C53&lt;&gt;0, D53&lt;&gt;0, E53&lt;&gt;0, F53&lt;&gt;0, G53&lt;&gt;0, H53&lt;&gt;0, I53&lt;&gt;0, J53&lt;&gt;0), 50, "")</f>
        <v/>
      </c>
      <c r="B53" s="16"/>
      <c r="C53" s="18"/>
      <c r="D53" s="16"/>
      <c r="E53" s="18"/>
      <c r="F53" s="18"/>
      <c r="G53" s="18"/>
      <c r="H53" s="18"/>
      <c r="I53" s="18"/>
      <c r="J53" s="18"/>
    </row>
    <row r="54" spans="1:10">
      <c r="A54" s="29" t="str">
        <f>IF(OR(B54&lt;&gt;0, C54&lt;&gt;0, D54&lt;&gt;0, E54&lt;&gt;0, F54&lt;&gt;0, G54&lt;&gt;0, H54&lt;&gt;0, I54&lt;&gt;0, J54&lt;&gt;0), 51, "")</f>
        <v/>
      </c>
      <c r="B54" s="16"/>
      <c r="C54" s="18"/>
      <c r="D54" s="16"/>
      <c r="E54" s="18"/>
      <c r="F54" s="18"/>
      <c r="G54" s="18"/>
      <c r="H54" s="18"/>
      <c r="I54" s="18"/>
      <c r="J54" s="18"/>
    </row>
    <row r="55" spans="1:10">
      <c r="A55" s="29" t="str">
        <f>IF(OR(B55&lt;&gt;0, C55&lt;&gt;0, D55&lt;&gt;0, E55&lt;&gt;0, F55&lt;&gt;0, G55&lt;&gt;0, H55&lt;&gt;0, I55&lt;&gt;0, J55&lt;&gt;0), 52, "")</f>
        <v/>
      </c>
      <c r="B55" s="16"/>
      <c r="C55" s="18"/>
      <c r="D55" s="16"/>
      <c r="E55" s="18"/>
      <c r="F55" s="18"/>
      <c r="G55" s="18"/>
      <c r="H55" s="18"/>
      <c r="I55" s="18"/>
      <c r="J55" s="18"/>
    </row>
    <row r="56" spans="1:10">
      <c r="A56" s="29" t="str">
        <f>IF(OR(B56&lt;&gt;0, C56&lt;&gt;0, D56&lt;&gt;0, E56&lt;&gt;0, F56&lt;&gt;0, G56&lt;&gt;0, H56&lt;&gt;0, I56&lt;&gt;0, J56&lt;&gt;0), 53, "")</f>
        <v/>
      </c>
      <c r="B56" s="16"/>
      <c r="C56" s="18"/>
      <c r="D56" s="16"/>
      <c r="E56" s="18"/>
      <c r="F56" s="18"/>
      <c r="G56" s="18"/>
      <c r="H56" s="18"/>
      <c r="I56" s="18"/>
      <c r="J56" s="18"/>
    </row>
    <row r="57" spans="1:10">
      <c r="A57" s="29" t="str">
        <f>IF(OR(B57&lt;&gt;0, C57&lt;&gt;0, D57&lt;&gt;0, E57&lt;&gt;0, F57&lt;&gt;0, G57&lt;&gt;0, H57&lt;&gt;0, I57&lt;&gt;0, J57&lt;&gt;0), 54, "")</f>
        <v/>
      </c>
      <c r="B57" s="16"/>
      <c r="C57" s="18"/>
      <c r="D57" s="16"/>
      <c r="E57" s="18"/>
      <c r="F57" s="18"/>
      <c r="G57" s="18"/>
      <c r="H57" s="18"/>
      <c r="I57" s="18"/>
      <c r="J57" s="18"/>
    </row>
    <row r="58" spans="1:10">
      <c r="A58" s="29" t="str">
        <f>IF(OR(B58&lt;&gt;0, C58&lt;&gt;0, D58&lt;&gt;0, E58&lt;&gt;0, F58&lt;&gt;0, G58&lt;&gt;0, H58&lt;&gt;0, I58&lt;&gt;0, J58&lt;&gt;0), 55, "")</f>
        <v/>
      </c>
      <c r="B58" s="16"/>
      <c r="C58" s="18"/>
      <c r="D58" s="16"/>
      <c r="E58" s="18"/>
      <c r="F58" s="18"/>
      <c r="G58" s="18"/>
      <c r="H58" s="18"/>
      <c r="I58" s="18"/>
      <c r="J58" s="18"/>
    </row>
    <row r="59" spans="1:10">
      <c r="A59" s="29" t="str">
        <f>IF(OR(B59&lt;&gt;0, C59&lt;&gt;0, D59&lt;&gt;0, E59&lt;&gt;0, F59&lt;&gt;0, G59&lt;&gt;0, H59&lt;&gt;0, I59&lt;&gt;0, J59&lt;&gt;0), 56, "")</f>
        <v/>
      </c>
      <c r="B59" s="16"/>
      <c r="C59" s="18"/>
      <c r="D59" s="16"/>
      <c r="E59" s="18"/>
      <c r="F59" s="18"/>
      <c r="G59" s="18"/>
      <c r="H59" s="18"/>
      <c r="I59" s="18"/>
      <c r="J59" s="18"/>
    </row>
    <row r="60" spans="1:10">
      <c r="A60" s="29" t="str">
        <f>IF(OR(B60&lt;&gt;0, C60&lt;&gt;0, D60&lt;&gt;0, E60&lt;&gt;0, F60&lt;&gt;0, G60&lt;&gt;0, H60&lt;&gt;0, I60&lt;&gt;0, J60&lt;&gt;0), 57, "")</f>
        <v/>
      </c>
      <c r="B60" s="16"/>
      <c r="C60" s="18"/>
      <c r="D60" s="16"/>
      <c r="E60" s="18"/>
      <c r="F60" s="18"/>
      <c r="G60" s="18"/>
      <c r="H60" s="18"/>
      <c r="I60" s="18"/>
      <c r="J60" s="18"/>
    </row>
    <row r="61" spans="1:10">
      <c r="A61" s="29" t="str">
        <f>IF(OR(B61&lt;&gt;0, C61&lt;&gt;0, D61&lt;&gt;0, E61&lt;&gt;0, F61&lt;&gt;0, G61&lt;&gt;0, H61&lt;&gt;0, I61&lt;&gt;0, J61&lt;&gt;0), 58, "")</f>
        <v/>
      </c>
      <c r="B61" s="16"/>
      <c r="C61" s="18"/>
      <c r="D61" s="16"/>
      <c r="E61" s="18"/>
      <c r="F61" s="18"/>
      <c r="G61" s="18"/>
      <c r="H61" s="18"/>
      <c r="I61" s="18"/>
      <c r="J61" s="18"/>
    </row>
    <row r="62" spans="1:10">
      <c r="A62" s="29" t="str">
        <f>IF(OR(B62&lt;&gt;0, C62&lt;&gt;0, D62&lt;&gt;0, E62&lt;&gt;0, F62&lt;&gt;0, G62&lt;&gt;0, H62&lt;&gt;0, I62&lt;&gt;0, J62&lt;&gt;0), 59, "")</f>
        <v/>
      </c>
      <c r="B62" s="16"/>
      <c r="C62" s="18"/>
      <c r="D62" s="16"/>
      <c r="E62" s="18"/>
      <c r="F62" s="18"/>
      <c r="G62" s="18"/>
      <c r="H62" s="18"/>
      <c r="I62" s="18"/>
      <c r="J62" s="18"/>
    </row>
    <row r="63" spans="1:10">
      <c r="A63" s="29" t="str">
        <f>IF(OR(B63&lt;&gt;0, C63&lt;&gt;0, D63&lt;&gt;0, E63&lt;&gt;0, F63&lt;&gt;0, G63&lt;&gt;0, H63&lt;&gt;0, I63&lt;&gt;0, J63&lt;&gt;0), 60, "")</f>
        <v/>
      </c>
      <c r="B63" s="16"/>
      <c r="C63" s="18"/>
      <c r="D63" s="16"/>
      <c r="E63" s="18"/>
      <c r="F63" s="18"/>
      <c r="G63" s="18"/>
      <c r="H63" s="18"/>
      <c r="I63" s="18"/>
      <c r="J63" s="18"/>
    </row>
    <row r="64" spans="1:10">
      <c r="A64" s="29" t="str">
        <f>IF(OR(B64&lt;&gt;0, C64&lt;&gt;0, D64&lt;&gt;0, E64&lt;&gt;0, F64&lt;&gt;0, G64&lt;&gt;0, H64&lt;&gt;0, I64&lt;&gt;0, J64&lt;&gt;0), 61, "")</f>
        <v/>
      </c>
      <c r="B64" s="16"/>
      <c r="C64" s="18"/>
      <c r="D64" s="16"/>
      <c r="E64" s="18"/>
      <c r="F64" s="18"/>
      <c r="G64" s="18"/>
      <c r="H64" s="18"/>
      <c r="I64" s="18"/>
      <c r="J64" s="18"/>
    </row>
    <row r="65" spans="1:10">
      <c r="A65" s="29" t="str">
        <f>IF(OR(B65&lt;&gt;0, C65&lt;&gt;0, D65&lt;&gt;0, E65&lt;&gt;0, F65&lt;&gt;0, G65&lt;&gt;0, H65&lt;&gt;0, I65&lt;&gt;0, J65&lt;&gt;0), 62, "")</f>
        <v/>
      </c>
      <c r="B65" s="16"/>
      <c r="C65" s="18"/>
      <c r="D65" s="16"/>
      <c r="E65" s="18"/>
      <c r="F65" s="18"/>
      <c r="G65" s="18"/>
      <c r="H65" s="18"/>
      <c r="I65" s="18"/>
      <c r="J65" s="18"/>
    </row>
    <row r="66" spans="1:10">
      <c r="A66" s="29" t="str">
        <f>IF(OR(B66&lt;&gt;0, C66&lt;&gt;0, D66&lt;&gt;0, E66&lt;&gt;0, F66&lt;&gt;0, G66&lt;&gt;0, H66&lt;&gt;0, I66&lt;&gt;0, J66&lt;&gt;0), 63, "")</f>
        <v/>
      </c>
      <c r="B66" s="16"/>
      <c r="C66" s="18"/>
      <c r="D66" s="16"/>
      <c r="E66" s="18"/>
      <c r="F66" s="18"/>
      <c r="G66" s="18"/>
      <c r="H66" s="18"/>
      <c r="I66" s="18"/>
      <c r="J66" s="18"/>
    </row>
    <row r="67" spans="1:10">
      <c r="A67" s="29" t="str">
        <f>IF(OR(B67&lt;&gt;0, C67&lt;&gt;0, D67&lt;&gt;0, E67&lt;&gt;0, F67&lt;&gt;0, G67&lt;&gt;0, H67&lt;&gt;0, I67&lt;&gt;0, J67&lt;&gt;0), 64, "")</f>
        <v/>
      </c>
      <c r="B67" s="16"/>
      <c r="C67" s="18"/>
      <c r="D67" s="16"/>
      <c r="E67" s="18"/>
      <c r="F67" s="18"/>
      <c r="G67" s="18"/>
      <c r="H67" s="18"/>
      <c r="I67" s="18"/>
      <c r="J67" s="18"/>
    </row>
    <row r="68" spans="1:10">
      <c r="A68" s="29" t="str">
        <f>IF(OR(B68&lt;&gt;0, C68&lt;&gt;0, D68&lt;&gt;0, E68&lt;&gt;0, F68&lt;&gt;0, G68&lt;&gt;0, H68&lt;&gt;0, I68&lt;&gt;0, J68&lt;&gt;0), 65, "")</f>
        <v/>
      </c>
      <c r="B68" s="16"/>
      <c r="C68" s="18"/>
      <c r="D68" s="16"/>
      <c r="E68" s="18"/>
      <c r="F68" s="18"/>
      <c r="G68" s="18"/>
      <c r="H68" s="18"/>
      <c r="I68" s="18"/>
      <c r="J68" s="18"/>
    </row>
    <row r="69" spans="1:10">
      <c r="A69" s="29" t="str">
        <f>IF(OR(B69&lt;&gt;0, C69&lt;&gt;0, D69&lt;&gt;0, E69&lt;&gt;0, F69&lt;&gt;0, G69&lt;&gt;0, H69&lt;&gt;0, I69&lt;&gt;0, J69&lt;&gt;0), 66, "")</f>
        <v/>
      </c>
      <c r="B69" s="16"/>
      <c r="C69" s="18"/>
      <c r="D69" s="16"/>
      <c r="E69" s="18"/>
      <c r="F69" s="18"/>
      <c r="G69" s="18"/>
      <c r="H69" s="18"/>
      <c r="I69" s="18"/>
      <c r="J69" s="18"/>
    </row>
    <row r="70" spans="1:10">
      <c r="A70" s="29" t="str">
        <f>IF(OR(B70&lt;&gt;0, C70&lt;&gt;0, D70&lt;&gt;0, E70&lt;&gt;0, F70&lt;&gt;0, G70&lt;&gt;0, H70&lt;&gt;0, I70&lt;&gt;0, J70&lt;&gt;0), 67, "")</f>
        <v/>
      </c>
      <c r="B70" s="16"/>
      <c r="C70" s="18"/>
      <c r="D70" s="16"/>
      <c r="E70" s="18"/>
      <c r="F70" s="18"/>
      <c r="G70" s="18"/>
      <c r="H70" s="18"/>
      <c r="I70" s="18"/>
      <c r="J70" s="18"/>
    </row>
    <row r="71" spans="1:10">
      <c r="A71" s="29" t="str">
        <f>IF(OR(B71&lt;&gt;0, C71&lt;&gt;0, D71&lt;&gt;0, E71&lt;&gt;0, F71&lt;&gt;0, G71&lt;&gt;0, H71&lt;&gt;0, I71&lt;&gt;0, J71&lt;&gt;0), 68, "")</f>
        <v/>
      </c>
      <c r="B71" s="16"/>
      <c r="C71" s="18"/>
      <c r="D71" s="16"/>
      <c r="E71" s="18"/>
      <c r="F71" s="18"/>
      <c r="G71" s="18"/>
      <c r="H71" s="18"/>
      <c r="I71" s="18"/>
      <c r="J71" s="18"/>
    </row>
    <row r="72" spans="1:10">
      <c r="A72" s="29" t="str">
        <f>IF(OR(B72&lt;&gt;0, C72&lt;&gt;0, D72&lt;&gt;0, E72&lt;&gt;0, F72&lt;&gt;0, G72&lt;&gt;0, H72&lt;&gt;0, I72&lt;&gt;0, J72&lt;&gt;0), 69, "")</f>
        <v/>
      </c>
      <c r="B72" s="16"/>
      <c r="C72" s="18"/>
      <c r="D72" s="16"/>
      <c r="E72" s="18"/>
      <c r="F72" s="18"/>
      <c r="G72" s="18"/>
      <c r="H72" s="18"/>
      <c r="I72" s="18"/>
      <c r="J72" s="18"/>
    </row>
    <row r="73" spans="1:10">
      <c r="A73" s="29" t="str">
        <f>IF(OR(B73&lt;&gt;0, C73&lt;&gt;0, D73&lt;&gt;0, E73&lt;&gt;0, F73&lt;&gt;0, G73&lt;&gt;0, H73&lt;&gt;0, I73&lt;&gt;0, J73&lt;&gt;0), 70, "")</f>
        <v/>
      </c>
      <c r="B73" s="16"/>
      <c r="C73" s="18"/>
      <c r="D73" s="16"/>
      <c r="E73" s="18"/>
      <c r="F73" s="18"/>
      <c r="G73" s="18"/>
      <c r="H73" s="18"/>
      <c r="I73" s="18"/>
      <c r="J73" s="18"/>
    </row>
    <row r="74" spans="1:10">
      <c r="A74" s="29" t="str">
        <f>IF(OR(B74&lt;&gt;0, C74&lt;&gt;0, D74&lt;&gt;0, E74&lt;&gt;0, F74&lt;&gt;0, G74&lt;&gt;0, H74&lt;&gt;0, I74&lt;&gt;0, J74&lt;&gt;0), 71, "")</f>
        <v/>
      </c>
      <c r="B74" s="16"/>
      <c r="C74" s="18"/>
      <c r="D74" s="16"/>
      <c r="E74" s="18"/>
      <c r="F74" s="18"/>
      <c r="G74" s="18"/>
      <c r="H74" s="18"/>
      <c r="I74" s="18"/>
      <c r="J74" s="18"/>
    </row>
    <row r="75" spans="1:10">
      <c r="A75" s="29" t="str">
        <f>IF(OR(B75&lt;&gt;0, C75&lt;&gt;0, D75&lt;&gt;0, E75&lt;&gt;0, F75&lt;&gt;0, G75&lt;&gt;0, H75&lt;&gt;0, I75&lt;&gt;0, J75&lt;&gt;0), 72, "")</f>
        <v/>
      </c>
      <c r="B75" s="16"/>
      <c r="C75" s="18"/>
      <c r="D75" s="16"/>
      <c r="E75" s="18"/>
      <c r="F75" s="18"/>
      <c r="G75" s="18"/>
      <c r="H75" s="18"/>
      <c r="I75" s="18"/>
      <c r="J75" s="18"/>
    </row>
    <row r="76" spans="1:10">
      <c r="A76" s="30"/>
      <c r="B76" s="30"/>
      <c r="C76" s="30"/>
      <c r="D76" s="30"/>
      <c r="E76" s="30"/>
      <c r="F76" s="30"/>
      <c r="G76" s="30"/>
      <c r="H76" s="30"/>
      <c r="I76" s="30"/>
      <c r="J76" s="30"/>
    </row>
  </sheetData>
  <sheetProtection password="CC6D" sheet="1" objects="1" scenarios="1" selectLockedCells="1"/>
  <mergeCells count="1">
    <mergeCell ref="A1:J1"/>
  </mergeCells>
  <conditionalFormatting sqref="B4:J76">
    <cfRule type="cellIs" dxfId="18" priority="2" operator="greaterThan">
      <formula>0</formula>
    </cfRule>
  </conditionalFormatting>
  <conditionalFormatting sqref="A4:A75">
    <cfRule type="cellIs" dxfId="17" priority="1" operator="between">
      <formula>0</formula>
      <formula>72</formula>
    </cfRule>
  </conditionalFormatting>
  <dataValidations count="2">
    <dataValidation type="list" allowBlank="1" showInputMessage="1" showErrorMessage="1" sqref="I4:I75">
      <formula1>"Гран-При, Диплом лауреата I степени, Диплом лауреата II степени, Диплом лауреата III степени, Дипломант, Специальные награды"</formula1>
    </dataValidation>
    <dataValidation type="date" allowBlank="1" showInputMessage="1" showErrorMessage="1" sqref="G4:G75">
      <formula1>36526</formula1>
      <formula2>42735</formula2>
    </dataValidation>
  </dataValidations>
  <pageMargins left="0.7" right="0.7" top="0.75" bottom="0.75" header="0.3" footer="0.3"/>
  <pageSetup paperSize="9" orientation="landscape" r:id="rId1"/>
  <headerFooter>
    <oddHeader>&amp;R&amp;"Times New Roman,обычный"&amp;10Анализ деятельности образовательного учреждения культурыпо итогам 2018-2019 учебного года. Форма 2</oddHeader>
    <oddFooter>&amp;C&amp;P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view="pageLayout" topLeftCell="A18" zoomScale="115" zoomScalePageLayoutView="115" workbookViewId="0">
      <selection activeCell="F8" sqref="F8"/>
    </sheetView>
  </sheetViews>
  <sheetFormatPr defaultRowHeight="12.75"/>
  <cols>
    <col min="1" max="1" width="3.85546875" style="19" customWidth="1"/>
    <col min="2" max="2" width="27.140625" style="19" customWidth="1"/>
    <col min="3" max="3" width="10" style="19" customWidth="1"/>
    <col min="4" max="4" width="16.42578125" style="19" customWidth="1"/>
    <col min="5" max="5" width="11" style="19" customWidth="1"/>
    <col min="6" max="6" width="15.140625" style="19" customWidth="1"/>
    <col min="7" max="7" width="8.5703125" style="19" customWidth="1"/>
    <col min="8" max="8" width="12.28515625" style="19" customWidth="1"/>
    <col min="9" max="9" width="11.5703125" style="19" customWidth="1"/>
    <col min="10" max="10" width="15.140625" style="19" customWidth="1"/>
    <col min="11" max="16384" width="9.140625" style="19"/>
  </cols>
  <sheetData>
    <row r="1" spans="1:10" ht="15.75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</row>
    <row r="3" spans="1:10" ht="38.25">
      <c r="A3" s="25" t="s">
        <v>38</v>
      </c>
      <c r="B3" s="25" t="s">
        <v>54</v>
      </c>
      <c r="C3" s="25" t="s">
        <v>55</v>
      </c>
      <c r="D3" s="25" t="s">
        <v>42</v>
      </c>
      <c r="E3" s="25" t="s">
        <v>56</v>
      </c>
      <c r="F3" s="25" t="s">
        <v>57</v>
      </c>
      <c r="G3" s="25" t="s">
        <v>59</v>
      </c>
      <c r="H3" s="25" t="s">
        <v>60</v>
      </c>
      <c r="I3" s="25" t="s">
        <v>48</v>
      </c>
      <c r="J3" s="25" t="s">
        <v>58</v>
      </c>
    </row>
    <row r="4" spans="1:10" ht="63.75">
      <c r="A4" s="29">
        <f>IF(OR(B4&lt;&gt;0, C4&lt;&gt;0, D4&lt;&gt;0, E4&lt;&gt;0, F4&lt;&gt;0, G4&lt;&gt;0, H4&lt;&gt;0, I4&lt;&gt;0, J4&lt;&gt;0), 1, "")</f>
        <v>1</v>
      </c>
      <c r="B4" s="16" t="s">
        <v>136</v>
      </c>
      <c r="C4" s="18" t="s">
        <v>137</v>
      </c>
      <c r="D4" s="16" t="s">
        <v>138</v>
      </c>
      <c r="E4" s="18" t="s">
        <v>139</v>
      </c>
      <c r="F4" s="18" t="s">
        <v>275</v>
      </c>
      <c r="G4" s="17">
        <v>39234</v>
      </c>
      <c r="H4" s="18" t="s">
        <v>118</v>
      </c>
      <c r="I4" s="18" t="s">
        <v>115</v>
      </c>
      <c r="J4" s="18" t="s">
        <v>149</v>
      </c>
    </row>
    <row r="5" spans="1:10" ht="63.75">
      <c r="A5" s="29">
        <f>IF(OR(B5&lt;&gt;0, C5&lt;&gt;0, D5&lt;&gt;0, E5&lt;&gt;0, F5&lt;&gt;0, G5&lt;&gt;0, H5&lt;&gt;0, I5&lt;&gt;0, J5&lt;&gt;0), 2, "")</f>
        <v>2</v>
      </c>
      <c r="B5" s="16" t="s">
        <v>136</v>
      </c>
      <c r="C5" s="18" t="s">
        <v>137</v>
      </c>
      <c r="D5" s="16" t="s">
        <v>138</v>
      </c>
      <c r="E5" s="18" t="s">
        <v>139</v>
      </c>
      <c r="F5" s="18" t="s">
        <v>117</v>
      </c>
      <c r="G5" s="17">
        <v>39309</v>
      </c>
      <c r="H5" s="18" t="s">
        <v>118</v>
      </c>
      <c r="I5" s="18" t="s">
        <v>115</v>
      </c>
      <c r="J5" s="18" t="s">
        <v>149</v>
      </c>
    </row>
    <row r="6" spans="1:10" ht="114.75">
      <c r="A6" s="29">
        <f>IF(OR(B6&lt;&gt;0, C6&lt;&gt;0, D6&lt;&gt;0, E6&lt;&gt;0, F6&lt;&gt;0, G6&lt;&gt;0, H6&lt;&gt;0, I6&lt;&gt;0, J6&lt;&gt;0), 3, "")</f>
        <v>3</v>
      </c>
      <c r="B6" s="16" t="s">
        <v>144</v>
      </c>
      <c r="C6" s="18" t="s">
        <v>145</v>
      </c>
      <c r="D6" s="16" t="s">
        <v>146</v>
      </c>
      <c r="E6" s="18" t="s">
        <v>147</v>
      </c>
      <c r="F6" s="18" t="s">
        <v>276</v>
      </c>
      <c r="G6" s="17">
        <v>40839</v>
      </c>
      <c r="H6" s="18" t="s">
        <v>148</v>
      </c>
      <c r="I6" s="18" t="s">
        <v>110</v>
      </c>
      <c r="J6" s="18" t="s">
        <v>150</v>
      </c>
    </row>
    <row r="7" spans="1:10" ht="76.5">
      <c r="A7" s="29">
        <f>IF(OR(B7&lt;&gt;0, C7&lt;&gt;0, D7&lt;&gt;0, E7&lt;&gt;0, F7&lt;&gt;0, G7&lt;&gt;0, H7&lt;&gt;0, I7&lt;&gt;0, J7&lt;&gt;0), 4, "")</f>
        <v>4</v>
      </c>
      <c r="B7" s="16" t="s">
        <v>174</v>
      </c>
      <c r="C7" s="18" t="s">
        <v>175</v>
      </c>
      <c r="D7" s="16" t="s">
        <v>176</v>
      </c>
      <c r="E7" s="18" t="s">
        <v>177</v>
      </c>
      <c r="F7" s="18" t="s">
        <v>295</v>
      </c>
      <c r="G7" s="18"/>
      <c r="H7" s="18" t="s">
        <v>285</v>
      </c>
      <c r="I7" s="18" t="s">
        <v>110</v>
      </c>
      <c r="J7" s="18" t="s">
        <v>173</v>
      </c>
    </row>
    <row r="8" spans="1:10" ht="63.75">
      <c r="A8" s="29">
        <f>IF(OR(B8&lt;&gt;0, C8&lt;&gt;0, D8&lt;&gt;0, E8&lt;&gt;0, F8&lt;&gt;0, G8&lt;&gt;0, H8&lt;&gt;0, I8&lt;&gt;0, J8&lt;&gt;0), 5, "")</f>
        <v>5</v>
      </c>
      <c r="B8" s="16" t="s">
        <v>174</v>
      </c>
      <c r="C8" s="18" t="s">
        <v>175</v>
      </c>
      <c r="D8" s="16" t="s">
        <v>176</v>
      </c>
      <c r="E8" s="18" t="s">
        <v>177</v>
      </c>
      <c r="F8" s="18" t="s">
        <v>296</v>
      </c>
      <c r="G8" s="18"/>
      <c r="H8" s="18" t="s">
        <v>178</v>
      </c>
      <c r="I8" s="18" t="s">
        <v>110</v>
      </c>
      <c r="J8" s="18" t="s">
        <v>179</v>
      </c>
    </row>
    <row r="9" spans="1:10" ht="63.75">
      <c r="A9" s="29">
        <f>IF(OR(B9&lt;&gt;0, C9&lt;&gt;0, D9&lt;&gt;0, E9&lt;&gt;0, F9&lt;&gt;0, G9&lt;&gt;0, H9&lt;&gt;0, I9&lt;&gt;0, J9&lt;&gt;0), 6, "")</f>
        <v>6</v>
      </c>
      <c r="B9" s="16" t="s">
        <v>174</v>
      </c>
      <c r="C9" s="18" t="s">
        <v>175</v>
      </c>
      <c r="D9" s="16" t="s">
        <v>176</v>
      </c>
      <c r="E9" s="18" t="s">
        <v>180</v>
      </c>
      <c r="F9" s="18" t="s">
        <v>286</v>
      </c>
      <c r="G9" s="18"/>
      <c r="H9" s="18" t="s">
        <v>178</v>
      </c>
      <c r="I9" s="18" t="s">
        <v>110</v>
      </c>
      <c r="J9" s="18" t="s">
        <v>179</v>
      </c>
    </row>
    <row r="10" spans="1:10" ht="76.5">
      <c r="A10" s="29">
        <f>IF(OR(B10&lt;&gt;0, C10&lt;&gt;0, D10&lt;&gt;0, E10&lt;&gt;0, F10&lt;&gt;0, G10&lt;&gt;0, H10&lt;&gt;0, I10&lt;&gt;0, J10&lt;&gt;0), 7, "")</f>
        <v>7</v>
      </c>
      <c r="B10" s="16" t="s">
        <v>174</v>
      </c>
      <c r="C10" s="18" t="s">
        <v>175</v>
      </c>
      <c r="D10" s="16" t="s">
        <v>176</v>
      </c>
      <c r="E10" s="18" t="s">
        <v>181</v>
      </c>
      <c r="F10" s="18" t="s">
        <v>277</v>
      </c>
      <c r="G10" s="17"/>
      <c r="H10" s="18" t="s">
        <v>118</v>
      </c>
      <c r="I10" s="18" t="s">
        <v>115</v>
      </c>
      <c r="J10" s="18" t="s">
        <v>179</v>
      </c>
    </row>
    <row r="11" spans="1:10" ht="63.75">
      <c r="A11" s="29">
        <f>IF(OR(B11&lt;&gt;0, C11&lt;&gt;0, D11&lt;&gt;0, E11&lt;&gt;0, F11&lt;&gt;0, G11&lt;&gt;0, H11&lt;&gt;0, I11&lt;&gt;0, J11&lt;&gt;0), 8, "")</f>
        <v>8</v>
      </c>
      <c r="B11" s="16" t="s">
        <v>174</v>
      </c>
      <c r="C11" s="18" t="s">
        <v>175</v>
      </c>
      <c r="D11" s="16" t="s">
        <v>176</v>
      </c>
      <c r="E11" s="18" t="s">
        <v>182</v>
      </c>
      <c r="F11" s="18" t="s">
        <v>183</v>
      </c>
      <c r="G11" s="17">
        <v>39078</v>
      </c>
      <c r="H11" s="18" t="s">
        <v>118</v>
      </c>
      <c r="I11" s="18" t="s">
        <v>110</v>
      </c>
      <c r="J11" s="18" t="s">
        <v>179</v>
      </c>
    </row>
    <row r="12" spans="1:10" ht="89.25">
      <c r="A12" s="29">
        <f>IF(OR(B12&lt;&gt;0, C12&lt;&gt;0, D12&lt;&gt;0, E12&lt;&gt;0, F12&lt;&gt;0, G12&lt;&gt;0, H12&lt;&gt;0, I12&lt;&gt;0, J12&lt;&gt;0), 9, "")</f>
        <v>9</v>
      </c>
      <c r="B12" s="16" t="s">
        <v>196</v>
      </c>
      <c r="C12" s="17">
        <v>43524</v>
      </c>
      <c r="D12" s="16" t="s">
        <v>197</v>
      </c>
      <c r="E12" s="18" t="s">
        <v>198</v>
      </c>
      <c r="F12" s="18" t="s">
        <v>199</v>
      </c>
      <c r="G12" s="18"/>
      <c r="H12" s="18" t="s">
        <v>118</v>
      </c>
      <c r="I12" s="18" t="s">
        <v>119</v>
      </c>
      <c r="J12" s="18" t="s">
        <v>155</v>
      </c>
    </row>
    <row r="13" spans="1:10" ht="76.5">
      <c r="A13" s="29">
        <f>IF(OR(B13&lt;&gt;0, C13&lt;&gt;0, D13&lt;&gt;0, E13&lt;&gt;0, F13&lt;&gt;0, G13&lt;&gt;0, H13&lt;&gt;0, I13&lt;&gt;0, J13&lt;&gt;0), 10, "")</f>
        <v>10</v>
      </c>
      <c r="B13" s="16" t="s">
        <v>230</v>
      </c>
      <c r="C13" s="18" t="s">
        <v>231</v>
      </c>
      <c r="D13" s="16" t="s">
        <v>232</v>
      </c>
      <c r="E13" s="18" t="s">
        <v>233</v>
      </c>
      <c r="F13" s="18" t="s">
        <v>235</v>
      </c>
      <c r="G13" s="17">
        <v>38584</v>
      </c>
      <c r="H13" s="18" t="s">
        <v>118</v>
      </c>
      <c r="I13" s="18" t="s">
        <v>119</v>
      </c>
      <c r="J13" s="18" t="s">
        <v>234</v>
      </c>
    </row>
    <row r="14" spans="1:10" ht="76.5">
      <c r="A14" s="29">
        <f>IF(OR(B14&lt;&gt;0, C14&lt;&gt;0, D14&lt;&gt;0, E14&lt;&gt;0, F14&lt;&gt;0, G14&lt;&gt;0, H14&lt;&gt;0, I14&lt;&gt;0, J14&lt;&gt;0), 11, "")</f>
        <v>11</v>
      </c>
      <c r="B14" s="16" t="s">
        <v>230</v>
      </c>
      <c r="C14" s="18" t="s">
        <v>231</v>
      </c>
      <c r="D14" s="16" t="s">
        <v>232</v>
      </c>
      <c r="E14" s="18" t="s">
        <v>233</v>
      </c>
      <c r="F14" s="18" t="s">
        <v>278</v>
      </c>
      <c r="G14" s="17">
        <v>40041</v>
      </c>
      <c r="H14" s="18" t="s">
        <v>118</v>
      </c>
      <c r="I14" s="18"/>
      <c r="J14" s="18" t="s">
        <v>234</v>
      </c>
    </row>
    <row r="15" spans="1:10" ht="76.5">
      <c r="A15" s="29">
        <f>IF(OR(B15&lt;&gt;0, C15&lt;&gt;0, D15&lt;&gt;0, E15&lt;&gt;0, F15&lt;&gt;0, G15&lt;&gt;0, H15&lt;&gt;0, I15&lt;&gt;0, J15&lt;&gt;0), 12, "")</f>
        <v>12</v>
      </c>
      <c r="B15" s="16" t="s">
        <v>230</v>
      </c>
      <c r="C15" s="18" t="s">
        <v>231</v>
      </c>
      <c r="D15" s="16" t="s">
        <v>232</v>
      </c>
      <c r="E15" s="18" t="s">
        <v>233</v>
      </c>
      <c r="F15" s="18" t="s">
        <v>237</v>
      </c>
      <c r="G15" s="17">
        <v>37993</v>
      </c>
      <c r="H15" s="18" t="s">
        <v>118</v>
      </c>
      <c r="I15" s="18"/>
      <c r="J15" s="18" t="s">
        <v>234</v>
      </c>
    </row>
    <row r="16" spans="1:10" ht="51">
      <c r="A16" s="29">
        <f>IF(OR(B16&lt;&gt;0, C16&lt;&gt;0, D16&lt;&gt;0, E16&lt;&gt;0, F16&lt;&gt;0, G16&lt;&gt;0, H16&lt;&gt;0, I16&lt;&gt;0, J16&lt;&gt;0), 13, "")</f>
        <v>13</v>
      </c>
      <c r="B16" s="16" t="s">
        <v>230</v>
      </c>
      <c r="C16" s="18" t="s">
        <v>231</v>
      </c>
      <c r="D16" s="16" t="s">
        <v>232</v>
      </c>
      <c r="E16" s="18" t="s">
        <v>233</v>
      </c>
      <c r="F16" s="18" t="s">
        <v>187</v>
      </c>
      <c r="G16" s="17">
        <v>39685</v>
      </c>
      <c r="H16" s="18" t="s">
        <v>118</v>
      </c>
      <c r="I16" s="18" t="s">
        <v>110</v>
      </c>
      <c r="J16" s="18" t="s">
        <v>152</v>
      </c>
    </row>
    <row r="17" spans="1:10" ht="51">
      <c r="A17" s="29">
        <f>IF(OR(B17&lt;&gt;0, C17&lt;&gt;0, D17&lt;&gt;0, E17&lt;&gt;0, F17&lt;&gt;0, G17&lt;&gt;0, H17&lt;&gt;0, I17&lt;&gt;0, J17&lt;&gt;0), 14, "")</f>
        <v>14</v>
      </c>
      <c r="B17" s="16" t="s">
        <v>230</v>
      </c>
      <c r="C17" s="18" t="s">
        <v>231</v>
      </c>
      <c r="D17" s="16" t="s">
        <v>232</v>
      </c>
      <c r="E17" s="18" t="s">
        <v>233</v>
      </c>
      <c r="F17" s="18" t="s">
        <v>236</v>
      </c>
      <c r="G17" s="17">
        <v>39660</v>
      </c>
      <c r="H17" s="18" t="s">
        <v>109</v>
      </c>
      <c r="I17" s="18" t="s">
        <v>125</v>
      </c>
      <c r="J17" s="18" t="s">
        <v>152</v>
      </c>
    </row>
    <row r="18" spans="1:10" ht="114.75">
      <c r="A18" s="29">
        <f>IF(OR(B18&lt;&gt;0, C18&lt;&gt;0, D18&lt;&gt;0, E18&lt;&gt;0, F18&lt;&gt;0, G18&lt;&gt;0, H18&lt;&gt;0, I18&lt;&gt;0, J18&lt;&gt;0), 15, "")</f>
        <v>15</v>
      </c>
      <c r="B18" s="16" t="s">
        <v>230</v>
      </c>
      <c r="C18" s="18" t="s">
        <v>231</v>
      </c>
      <c r="D18" s="16" t="s">
        <v>232</v>
      </c>
      <c r="E18" s="18" t="s">
        <v>238</v>
      </c>
      <c r="F18" s="18" t="s">
        <v>240</v>
      </c>
      <c r="G18" s="18"/>
      <c r="H18" s="18" t="s">
        <v>118</v>
      </c>
      <c r="I18" s="18" t="s">
        <v>119</v>
      </c>
      <c r="J18" s="18" t="s">
        <v>239</v>
      </c>
    </row>
    <row r="19" spans="1:10" ht="76.5">
      <c r="A19" s="29">
        <f>IF(OR(B19&lt;&gt;0, C19&lt;&gt;0, D19&lt;&gt;0, E19&lt;&gt;0, F19&lt;&gt;0, G19&lt;&gt;0, H19&lt;&gt;0, I19&lt;&gt;0, J19&lt;&gt;0), 16, "")</f>
        <v>16</v>
      </c>
      <c r="B19" s="16" t="s">
        <v>230</v>
      </c>
      <c r="C19" s="18" t="s">
        <v>231</v>
      </c>
      <c r="D19" s="16" t="s">
        <v>232</v>
      </c>
      <c r="E19" s="18" t="s">
        <v>238</v>
      </c>
      <c r="F19" s="18" t="s">
        <v>162</v>
      </c>
      <c r="G19" s="18"/>
      <c r="H19" s="18" t="s">
        <v>284</v>
      </c>
      <c r="I19" s="18" t="s">
        <v>119</v>
      </c>
      <c r="J19" s="18" t="s">
        <v>241</v>
      </c>
    </row>
    <row r="20" spans="1:10" ht="38.25">
      <c r="A20" s="29">
        <f>IF(OR(B20&lt;&gt;0, C20&lt;&gt;0, D20&lt;&gt;0, E20&lt;&gt;0, F20&lt;&gt;0, G20&lt;&gt;0, H20&lt;&gt;0, I20&lt;&gt;0, J20&lt;&gt;0), 17, "")</f>
        <v>17</v>
      </c>
      <c r="B20" s="16" t="s">
        <v>255</v>
      </c>
      <c r="C20" s="18" t="s">
        <v>256</v>
      </c>
      <c r="D20" s="16" t="s">
        <v>176</v>
      </c>
      <c r="E20" s="18" t="s">
        <v>233</v>
      </c>
      <c r="F20" s="18" t="s">
        <v>135</v>
      </c>
      <c r="G20" s="17">
        <v>39970</v>
      </c>
      <c r="H20" s="18" t="s">
        <v>118</v>
      </c>
      <c r="I20" s="18" t="s">
        <v>115</v>
      </c>
      <c r="J20" s="18" t="s">
        <v>153</v>
      </c>
    </row>
    <row r="21" spans="1:10" ht="38.25">
      <c r="A21" s="29">
        <f>IF(OR(B21&lt;&gt;0, C21&lt;&gt;0, D21&lt;&gt;0, E21&lt;&gt;0, F21&lt;&gt;0, G21&lt;&gt;0, H21&lt;&gt;0, I21&lt;&gt;0, J21&lt;&gt;0), 18, "")</f>
        <v>18</v>
      </c>
      <c r="B21" s="16" t="s">
        <v>255</v>
      </c>
      <c r="C21" s="18" t="s">
        <v>256</v>
      </c>
      <c r="D21" s="16" t="s">
        <v>176</v>
      </c>
      <c r="E21" s="18" t="s">
        <v>233</v>
      </c>
      <c r="F21" s="18" t="s">
        <v>187</v>
      </c>
      <c r="G21" s="17">
        <v>39685</v>
      </c>
      <c r="H21" s="18" t="s">
        <v>118</v>
      </c>
      <c r="I21" s="18" t="s">
        <v>110</v>
      </c>
      <c r="J21" s="18" t="s">
        <v>152</v>
      </c>
    </row>
    <row r="22" spans="1:10" ht="38.25">
      <c r="A22" s="29">
        <f>IF(OR(B22&lt;&gt;0, C22&lt;&gt;0, D22&lt;&gt;0, E22&lt;&gt;0, F22&lt;&gt;0, G22&lt;&gt;0, H22&lt;&gt;0, I22&lt;&gt;0, J22&lt;&gt;0), 19, "")</f>
        <v>19</v>
      </c>
      <c r="B22" s="16" t="s">
        <v>255</v>
      </c>
      <c r="C22" s="18" t="s">
        <v>256</v>
      </c>
      <c r="D22" s="16" t="s">
        <v>176</v>
      </c>
      <c r="E22" s="18" t="s">
        <v>233</v>
      </c>
      <c r="F22" s="18" t="s">
        <v>236</v>
      </c>
      <c r="G22" s="17">
        <v>39660</v>
      </c>
      <c r="H22" s="18" t="s">
        <v>109</v>
      </c>
      <c r="I22" s="18" t="s">
        <v>110</v>
      </c>
      <c r="J22" s="18" t="s">
        <v>152</v>
      </c>
    </row>
    <row r="23" spans="1:10">
      <c r="A23" s="29" t="str">
        <f>IF(OR(B23&lt;&gt;0, C23&lt;&gt;0, D23&lt;&gt;0, E23&lt;&gt;0, F23&lt;&gt;0, G23&lt;&gt;0, H23&lt;&gt;0, I23&lt;&gt;0, J23&lt;&gt;0), 20, "")</f>
        <v/>
      </c>
      <c r="B23" s="16"/>
      <c r="C23" s="18"/>
      <c r="D23" s="16"/>
      <c r="E23" s="18"/>
      <c r="F23" s="18"/>
      <c r="G23" s="18"/>
      <c r="H23" s="18"/>
      <c r="I23" s="18"/>
      <c r="J23" s="18"/>
    </row>
    <row r="24" spans="1:10">
      <c r="A24" s="29" t="str">
        <f>IF(OR(B24&lt;&gt;0, C24&lt;&gt;0, D24&lt;&gt;0, E24&lt;&gt;0, F24&lt;&gt;0, G24&lt;&gt;0, H24&lt;&gt;0, I24&lt;&gt;0, J24&lt;&gt;0), 21, "")</f>
        <v/>
      </c>
      <c r="B24" s="16"/>
      <c r="C24" s="18"/>
      <c r="D24" s="16"/>
      <c r="E24" s="18"/>
      <c r="F24" s="18"/>
      <c r="G24" s="18"/>
      <c r="H24" s="18"/>
      <c r="I24" s="18"/>
      <c r="J24" s="18"/>
    </row>
    <row r="25" spans="1:10">
      <c r="A25" s="29" t="str">
        <f>IF(OR(B25&lt;&gt;0, C25&lt;&gt;0, D25&lt;&gt;0, E25&lt;&gt;0, F25&lt;&gt;0, G25&lt;&gt;0, H25&lt;&gt;0, I25&lt;&gt;0, J25&lt;&gt;0), 22, "")</f>
        <v/>
      </c>
      <c r="B25" s="16"/>
      <c r="C25" s="18"/>
      <c r="D25" s="16"/>
      <c r="E25" s="18"/>
      <c r="F25" s="18"/>
      <c r="G25" s="18"/>
      <c r="H25" s="18"/>
      <c r="I25" s="18"/>
      <c r="J25" s="18"/>
    </row>
    <row r="26" spans="1:10">
      <c r="A26" s="29" t="str">
        <f>IF(OR(B26&lt;&gt;0, C26&lt;&gt;0, D26&lt;&gt;0, E26&lt;&gt;0, F26&lt;&gt;0, G26&lt;&gt;0, H26&lt;&gt;0, I26&lt;&gt;0, J26&lt;&gt;0), 23, "")</f>
        <v/>
      </c>
      <c r="B26" s="16"/>
      <c r="C26" s="18"/>
      <c r="D26" s="16"/>
      <c r="E26" s="18"/>
      <c r="F26" s="18"/>
      <c r="G26" s="18"/>
      <c r="H26" s="18"/>
      <c r="I26" s="18"/>
      <c r="J26" s="18"/>
    </row>
    <row r="27" spans="1:10">
      <c r="A27" s="29" t="str">
        <f>IF(OR(B27&lt;&gt;0, C27&lt;&gt;0, D27&lt;&gt;0, E27&lt;&gt;0, F27&lt;&gt;0, G27&lt;&gt;0, H27&lt;&gt;0, I27&lt;&gt;0, J27&lt;&gt;0), 24, "")</f>
        <v/>
      </c>
      <c r="B27" s="16"/>
      <c r="C27" s="18"/>
      <c r="D27" s="16"/>
      <c r="E27" s="18"/>
      <c r="F27" s="18"/>
      <c r="G27" s="18"/>
      <c r="H27" s="18"/>
      <c r="I27" s="18"/>
      <c r="J27" s="18"/>
    </row>
    <row r="28" spans="1:10">
      <c r="A28" s="29" t="str">
        <f>IF(OR(B28&lt;&gt;0, C28&lt;&gt;0, D28&lt;&gt;0, E28&lt;&gt;0, F28&lt;&gt;0, G28&lt;&gt;0, H28&lt;&gt;0, I28&lt;&gt;0, J28&lt;&gt;0), 25, "")</f>
        <v/>
      </c>
      <c r="B28" s="16"/>
      <c r="C28" s="18"/>
      <c r="D28" s="16"/>
      <c r="E28" s="18"/>
      <c r="F28" s="18"/>
      <c r="G28" s="18"/>
      <c r="H28" s="18"/>
      <c r="I28" s="18"/>
      <c r="J28" s="18"/>
    </row>
    <row r="29" spans="1:10">
      <c r="A29" s="29" t="str">
        <f>IF(OR(B29&lt;&gt;0, C29&lt;&gt;0, D29&lt;&gt;0, E29&lt;&gt;0, F29&lt;&gt;0, G29&lt;&gt;0, H29&lt;&gt;0, I29&lt;&gt;0, J29&lt;&gt;0), 26, "")</f>
        <v/>
      </c>
      <c r="B29" s="16"/>
      <c r="C29" s="18"/>
      <c r="D29" s="16"/>
      <c r="E29" s="18"/>
      <c r="F29" s="18"/>
      <c r="G29" s="18"/>
      <c r="H29" s="18"/>
      <c r="I29" s="18"/>
      <c r="J29" s="18"/>
    </row>
    <row r="30" spans="1:10">
      <c r="A30" s="29" t="str">
        <f>IF(OR(B30&lt;&gt;0, C30&lt;&gt;0, D30&lt;&gt;0, E30&lt;&gt;0, F30&lt;&gt;0, G30&lt;&gt;0, H30&lt;&gt;0, I30&lt;&gt;0, J30&lt;&gt;0), 27, "")</f>
        <v/>
      </c>
      <c r="B30" s="16"/>
      <c r="C30" s="18"/>
      <c r="D30" s="16"/>
      <c r="E30" s="18"/>
      <c r="F30" s="18"/>
      <c r="G30" s="18"/>
      <c r="H30" s="18"/>
      <c r="I30" s="18"/>
      <c r="J30" s="18"/>
    </row>
    <row r="31" spans="1:10">
      <c r="A31" s="29" t="str">
        <f>IF(OR(B31&lt;&gt;0, C31&lt;&gt;0, D31&lt;&gt;0, E31&lt;&gt;0, F31&lt;&gt;0, G31&lt;&gt;0, H31&lt;&gt;0, I31&lt;&gt;0, J31&lt;&gt;0), 28, "")</f>
        <v/>
      </c>
      <c r="B31" s="16"/>
      <c r="C31" s="18"/>
      <c r="D31" s="16"/>
      <c r="E31" s="18"/>
      <c r="F31" s="18"/>
      <c r="G31" s="18"/>
      <c r="H31" s="18"/>
      <c r="I31" s="18"/>
      <c r="J31" s="18"/>
    </row>
    <row r="32" spans="1:10">
      <c r="A32" s="29" t="str">
        <f>IF(OR(B32&lt;&gt;0, C32&lt;&gt;0, D32&lt;&gt;0, E32&lt;&gt;0, F32&lt;&gt;0, G32&lt;&gt;0, H32&lt;&gt;0, I32&lt;&gt;0, J32&lt;&gt;0), 29, "")</f>
        <v/>
      </c>
      <c r="B32" s="16"/>
      <c r="C32" s="18"/>
      <c r="D32" s="16"/>
      <c r="E32" s="18"/>
      <c r="F32" s="18"/>
      <c r="G32" s="18"/>
      <c r="H32" s="18"/>
      <c r="I32" s="18"/>
      <c r="J32" s="18"/>
    </row>
    <row r="33" spans="1:10">
      <c r="A33" s="29" t="str">
        <f>IF(OR(B33&lt;&gt;0, C33&lt;&gt;0, D33&lt;&gt;0, E33&lt;&gt;0, F33&lt;&gt;0, G33&lt;&gt;0, H33&lt;&gt;0, I33&lt;&gt;0, J33&lt;&gt;0), 30, "")</f>
        <v/>
      </c>
      <c r="B33" s="16"/>
      <c r="C33" s="18"/>
      <c r="D33" s="16"/>
      <c r="E33" s="18"/>
      <c r="F33" s="18"/>
      <c r="G33" s="18"/>
      <c r="H33" s="18"/>
      <c r="I33" s="18"/>
      <c r="J33" s="18"/>
    </row>
    <row r="34" spans="1:10">
      <c r="A34" s="29" t="str">
        <f>IF(OR(B34&lt;&gt;0, C34&lt;&gt;0, D34&lt;&gt;0, E34&lt;&gt;0, F34&lt;&gt;0, G34&lt;&gt;0, H34&lt;&gt;0, I34&lt;&gt;0, J34&lt;&gt;0), 31, "")</f>
        <v/>
      </c>
      <c r="B34" s="16"/>
      <c r="C34" s="18"/>
      <c r="D34" s="16"/>
      <c r="E34" s="18"/>
      <c r="F34" s="18"/>
      <c r="G34" s="18"/>
      <c r="H34" s="18"/>
      <c r="I34" s="18"/>
      <c r="J34" s="18"/>
    </row>
    <row r="35" spans="1:10">
      <c r="A35" s="29" t="str">
        <f>IF(OR(B35&lt;&gt;0, C35&lt;&gt;0, D35&lt;&gt;0, E35&lt;&gt;0, F35&lt;&gt;0, G35&lt;&gt;0, H35&lt;&gt;0, I35&lt;&gt;0, J35&lt;&gt;0), 32, "")</f>
        <v/>
      </c>
      <c r="B35" s="16"/>
      <c r="C35" s="18"/>
      <c r="D35" s="16"/>
      <c r="E35" s="18"/>
      <c r="F35" s="18"/>
      <c r="G35" s="18"/>
      <c r="H35" s="18"/>
      <c r="I35" s="18"/>
      <c r="J35" s="18"/>
    </row>
    <row r="36" spans="1:10">
      <c r="A36" s="29" t="str">
        <f>IF(OR(B36&lt;&gt;0, C36&lt;&gt;0, D36&lt;&gt;0, E36&lt;&gt;0, F36&lt;&gt;0, G36&lt;&gt;0, H36&lt;&gt;0, I36&lt;&gt;0, J36&lt;&gt;0), 33, "")</f>
        <v/>
      </c>
      <c r="B36" s="16"/>
      <c r="C36" s="18"/>
      <c r="D36" s="16"/>
      <c r="E36" s="18"/>
      <c r="F36" s="18"/>
      <c r="G36" s="18"/>
      <c r="H36" s="18"/>
      <c r="I36" s="18"/>
      <c r="J36" s="18"/>
    </row>
    <row r="37" spans="1:10">
      <c r="A37" s="29" t="str">
        <f>IF(OR(B37&lt;&gt;0, C37&lt;&gt;0, D37&lt;&gt;0, E37&lt;&gt;0, F37&lt;&gt;0, G37&lt;&gt;0, H37&lt;&gt;0, I37&lt;&gt;0, J37&lt;&gt;0), 34, "")</f>
        <v/>
      </c>
      <c r="B37" s="16"/>
      <c r="C37" s="18"/>
      <c r="D37" s="16"/>
      <c r="E37" s="18"/>
      <c r="F37" s="18"/>
      <c r="G37" s="18"/>
      <c r="H37" s="18"/>
      <c r="I37" s="18"/>
      <c r="J37" s="18"/>
    </row>
    <row r="38" spans="1:10">
      <c r="A38" s="29" t="str">
        <f>IF(OR(B38&lt;&gt;0, C38&lt;&gt;0, D38&lt;&gt;0, E38&lt;&gt;0, F38&lt;&gt;0, G38&lt;&gt;0, H38&lt;&gt;0, I38&lt;&gt;0, J38&lt;&gt;0), 35, "")</f>
        <v/>
      </c>
      <c r="B38" s="16"/>
      <c r="C38" s="18"/>
      <c r="D38" s="16"/>
      <c r="E38" s="18"/>
      <c r="F38" s="18"/>
      <c r="G38" s="18"/>
      <c r="H38" s="18"/>
      <c r="I38" s="18"/>
      <c r="J38" s="18"/>
    </row>
    <row r="39" spans="1:10">
      <c r="A39" s="29" t="str">
        <f>IF(OR(B39&lt;&gt;0, C39&lt;&gt;0, D39&lt;&gt;0, E39&lt;&gt;0, F39&lt;&gt;0, G39&lt;&gt;0, H39&lt;&gt;0, I39&lt;&gt;0, J39&lt;&gt;0), 36, "")</f>
        <v/>
      </c>
      <c r="B39" s="16"/>
      <c r="C39" s="18"/>
      <c r="D39" s="16"/>
      <c r="E39" s="18"/>
      <c r="F39" s="18"/>
      <c r="G39" s="18"/>
      <c r="H39" s="18"/>
      <c r="I39" s="18"/>
      <c r="J39" s="18"/>
    </row>
    <row r="40" spans="1:10">
      <c r="A40" s="29" t="str">
        <f>IF(OR(B40&lt;&gt;0, C40&lt;&gt;0, D40&lt;&gt;0, E40&lt;&gt;0, F40&lt;&gt;0, G40&lt;&gt;0, H40&lt;&gt;0, I40&lt;&gt;0, J40&lt;&gt;0), 37, "")</f>
        <v/>
      </c>
      <c r="B40" s="16"/>
      <c r="C40" s="18"/>
      <c r="D40" s="16"/>
      <c r="E40" s="18"/>
      <c r="F40" s="18"/>
      <c r="G40" s="18"/>
      <c r="H40" s="18"/>
      <c r="I40" s="18"/>
      <c r="J40" s="18"/>
    </row>
    <row r="41" spans="1:10">
      <c r="A41" s="29" t="str">
        <f>IF(OR(B41&lt;&gt;0, C41&lt;&gt;0, D41&lt;&gt;0, E41&lt;&gt;0, F41&lt;&gt;0, G41&lt;&gt;0, H41&lt;&gt;0, I41&lt;&gt;0, J41&lt;&gt;0), 38, "")</f>
        <v/>
      </c>
      <c r="B41" s="16"/>
      <c r="C41" s="18"/>
      <c r="D41" s="16"/>
      <c r="E41" s="18"/>
      <c r="F41" s="18"/>
      <c r="G41" s="18"/>
      <c r="H41" s="18"/>
      <c r="I41" s="18"/>
      <c r="J41" s="18"/>
    </row>
    <row r="42" spans="1:10">
      <c r="A42" s="29" t="str">
        <f>IF(OR(B42&lt;&gt;0, C42&lt;&gt;0, D42&lt;&gt;0, E42&lt;&gt;0, F42&lt;&gt;0, G42&lt;&gt;0, H42&lt;&gt;0, I42&lt;&gt;0, J42&lt;&gt;0), 39, "")</f>
        <v/>
      </c>
      <c r="B42" s="16"/>
      <c r="C42" s="18"/>
      <c r="D42" s="16"/>
      <c r="E42" s="18"/>
      <c r="F42" s="18"/>
      <c r="G42" s="18"/>
      <c r="H42" s="18"/>
      <c r="I42" s="18"/>
      <c r="J42" s="18"/>
    </row>
    <row r="43" spans="1:10">
      <c r="A43" s="29" t="str">
        <f>IF(OR(B43&lt;&gt;0, C43&lt;&gt;0, D43&lt;&gt;0, E43&lt;&gt;0, F43&lt;&gt;0, G43&lt;&gt;0, H43&lt;&gt;0, I43&lt;&gt;0, J43&lt;&gt;0), 40, "")</f>
        <v/>
      </c>
      <c r="B43" s="16"/>
      <c r="C43" s="18"/>
      <c r="D43" s="16"/>
      <c r="E43" s="18"/>
      <c r="F43" s="18"/>
      <c r="G43" s="18"/>
      <c r="H43" s="18"/>
      <c r="I43" s="18"/>
      <c r="J43" s="18"/>
    </row>
    <row r="44" spans="1:10">
      <c r="A44" s="29" t="str">
        <f>IF(OR(B44&lt;&gt;0, C44&lt;&gt;0, D44&lt;&gt;0, E44&lt;&gt;0, F44&lt;&gt;0, G44&lt;&gt;0, H44&lt;&gt;0, I44&lt;&gt;0, J44&lt;&gt;0), 41, "")</f>
        <v/>
      </c>
      <c r="B44" s="16"/>
      <c r="C44" s="18"/>
      <c r="D44" s="16"/>
      <c r="E44" s="18"/>
      <c r="F44" s="18"/>
      <c r="G44" s="18"/>
      <c r="H44" s="18"/>
      <c r="I44" s="18"/>
      <c r="J44" s="18"/>
    </row>
    <row r="45" spans="1:10">
      <c r="A45" s="29" t="str">
        <f>IF(OR(B45&lt;&gt;0, C45&lt;&gt;0, D45&lt;&gt;0, E45&lt;&gt;0, F45&lt;&gt;0, G45&lt;&gt;0, H45&lt;&gt;0, I45&lt;&gt;0, J45&lt;&gt;0), 42, "")</f>
        <v/>
      </c>
      <c r="B45" s="16"/>
      <c r="C45" s="18"/>
      <c r="D45" s="16"/>
      <c r="E45" s="18"/>
      <c r="F45" s="18"/>
      <c r="G45" s="18"/>
      <c r="H45" s="18"/>
      <c r="I45" s="18"/>
      <c r="J45" s="18"/>
    </row>
    <row r="46" spans="1:10">
      <c r="A46" s="29" t="str">
        <f>IF(OR(B46&lt;&gt;0, C46&lt;&gt;0, D46&lt;&gt;0, E46&lt;&gt;0, F46&lt;&gt;0, G46&lt;&gt;0, H46&lt;&gt;0, I46&lt;&gt;0, J46&lt;&gt;0), 43, "")</f>
        <v/>
      </c>
      <c r="B46" s="16"/>
      <c r="C46" s="18"/>
      <c r="D46" s="16"/>
      <c r="E46" s="18"/>
      <c r="F46" s="18"/>
      <c r="G46" s="18"/>
      <c r="H46" s="18"/>
      <c r="I46" s="18"/>
      <c r="J46" s="18"/>
    </row>
    <row r="47" spans="1:10">
      <c r="A47" s="29" t="str">
        <f>IF(OR(B47&lt;&gt;0, C47&lt;&gt;0, D47&lt;&gt;0, E47&lt;&gt;0, F47&lt;&gt;0, G47&lt;&gt;0, H47&lt;&gt;0, I47&lt;&gt;0, J47&lt;&gt;0), 44, "")</f>
        <v/>
      </c>
      <c r="B47" s="16"/>
      <c r="C47" s="18"/>
      <c r="D47" s="16"/>
      <c r="E47" s="18"/>
      <c r="F47" s="18"/>
      <c r="G47" s="18"/>
      <c r="H47" s="18"/>
      <c r="I47" s="18"/>
      <c r="J47" s="18"/>
    </row>
    <row r="48" spans="1:10">
      <c r="A48" s="29" t="str">
        <f>IF(OR(B48&lt;&gt;0, C48&lt;&gt;0, D48&lt;&gt;0, E48&lt;&gt;0, F48&lt;&gt;0, G48&lt;&gt;0, H48&lt;&gt;0, I48&lt;&gt;0, J48&lt;&gt;0), 45, "")</f>
        <v/>
      </c>
      <c r="B48" s="16"/>
      <c r="C48" s="18"/>
      <c r="D48" s="16"/>
      <c r="E48" s="18"/>
      <c r="F48" s="18"/>
      <c r="G48" s="18"/>
      <c r="H48" s="18"/>
      <c r="I48" s="18"/>
      <c r="J48" s="18"/>
    </row>
    <row r="49" spans="1:10">
      <c r="A49" s="29" t="str">
        <f>IF(OR(B49&lt;&gt;0, C49&lt;&gt;0, D49&lt;&gt;0, E49&lt;&gt;0, F49&lt;&gt;0, G49&lt;&gt;0, H49&lt;&gt;0, I49&lt;&gt;0, J49&lt;&gt;0), 46, "")</f>
        <v/>
      </c>
      <c r="B49" s="16"/>
      <c r="C49" s="18"/>
      <c r="D49" s="16"/>
      <c r="E49" s="18"/>
      <c r="F49" s="18"/>
      <c r="G49" s="18"/>
      <c r="H49" s="18"/>
      <c r="I49" s="18"/>
      <c r="J49" s="18"/>
    </row>
    <row r="50" spans="1:10">
      <c r="A50" s="29" t="str">
        <f>IF(OR(B50&lt;&gt;0, C50&lt;&gt;0, D50&lt;&gt;0, E50&lt;&gt;0, F50&lt;&gt;0, G50&lt;&gt;0, H50&lt;&gt;0, I50&lt;&gt;0, J50&lt;&gt;0), 47, "")</f>
        <v/>
      </c>
      <c r="B50" s="16"/>
      <c r="C50" s="18"/>
      <c r="D50" s="16"/>
      <c r="E50" s="18"/>
      <c r="F50" s="18"/>
      <c r="G50" s="18"/>
      <c r="H50" s="18"/>
      <c r="I50" s="18"/>
      <c r="J50" s="18"/>
    </row>
    <row r="51" spans="1:10">
      <c r="A51" s="29" t="str">
        <f>IF(OR(B51&lt;&gt;0, C51&lt;&gt;0, D51&lt;&gt;0, E51&lt;&gt;0, F51&lt;&gt;0, G51&lt;&gt;0, H51&lt;&gt;0, I51&lt;&gt;0, J51&lt;&gt;0), 48, "")</f>
        <v/>
      </c>
      <c r="B51" s="16"/>
      <c r="C51" s="18"/>
      <c r="D51" s="16"/>
      <c r="E51" s="18"/>
      <c r="F51" s="18"/>
      <c r="G51" s="18"/>
      <c r="H51" s="18"/>
      <c r="I51" s="18"/>
      <c r="J51" s="18"/>
    </row>
    <row r="52" spans="1:10">
      <c r="A52" s="29" t="str">
        <f>IF(OR(B52&lt;&gt;0, C52&lt;&gt;0, D52&lt;&gt;0, E52&lt;&gt;0, F52&lt;&gt;0, G52&lt;&gt;0, H52&lt;&gt;0, I52&lt;&gt;0, J52&lt;&gt;0), 49, "")</f>
        <v/>
      </c>
      <c r="B52" s="16"/>
      <c r="C52" s="18"/>
      <c r="D52" s="16"/>
      <c r="E52" s="18"/>
      <c r="F52" s="18"/>
      <c r="G52" s="18"/>
      <c r="H52" s="18"/>
      <c r="I52" s="18"/>
      <c r="J52" s="18"/>
    </row>
    <row r="53" spans="1:10">
      <c r="A53" s="29" t="str">
        <f>IF(OR(B53&lt;&gt;0, C53&lt;&gt;0, D53&lt;&gt;0, E53&lt;&gt;0, F53&lt;&gt;0, G53&lt;&gt;0, H53&lt;&gt;0, I53&lt;&gt;0, J53&lt;&gt;0), 50, "")</f>
        <v/>
      </c>
      <c r="B53" s="16"/>
      <c r="C53" s="18"/>
      <c r="D53" s="16"/>
      <c r="E53" s="18"/>
      <c r="F53" s="18"/>
      <c r="G53" s="18"/>
      <c r="H53" s="18"/>
      <c r="I53" s="18"/>
      <c r="J53" s="18"/>
    </row>
    <row r="54" spans="1:10">
      <c r="A54" s="29" t="str">
        <f>IF(OR(B54&lt;&gt;0, C54&lt;&gt;0, D54&lt;&gt;0, E54&lt;&gt;0, F54&lt;&gt;0, G54&lt;&gt;0, H54&lt;&gt;0, I54&lt;&gt;0, J54&lt;&gt;0), 51, "")</f>
        <v/>
      </c>
      <c r="B54" s="16"/>
      <c r="C54" s="18"/>
      <c r="D54" s="16"/>
      <c r="E54" s="18"/>
      <c r="F54" s="18"/>
      <c r="G54" s="18"/>
      <c r="H54" s="18"/>
      <c r="I54" s="18"/>
      <c r="J54" s="18"/>
    </row>
    <row r="55" spans="1:10">
      <c r="A55" s="29" t="str">
        <f>IF(OR(B55&lt;&gt;0, C55&lt;&gt;0, D55&lt;&gt;0, E55&lt;&gt;0, F55&lt;&gt;0, G55&lt;&gt;0, H55&lt;&gt;0, I55&lt;&gt;0, J55&lt;&gt;0), 52, "")</f>
        <v/>
      </c>
      <c r="B55" s="16"/>
      <c r="C55" s="18"/>
      <c r="D55" s="16"/>
      <c r="E55" s="18"/>
      <c r="F55" s="18"/>
      <c r="G55" s="18"/>
      <c r="H55" s="18"/>
      <c r="I55" s="18"/>
      <c r="J55" s="18"/>
    </row>
    <row r="56" spans="1:10">
      <c r="A56" s="29" t="str">
        <f>IF(OR(B56&lt;&gt;0, C56&lt;&gt;0, D56&lt;&gt;0, E56&lt;&gt;0, F56&lt;&gt;0, G56&lt;&gt;0, H56&lt;&gt;0, I56&lt;&gt;0, J56&lt;&gt;0), 53, "")</f>
        <v/>
      </c>
      <c r="B56" s="16"/>
      <c r="C56" s="18"/>
      <c r="D56" s="16"/>
      <c r="E56" s="18"/>
      <c r="F56" s="18"/>
      <c r="G56" s="18"/>
      <c r="H56" s="18"/>
      <c r="I56" s="18"/>
      <c r="J56" s="18"/>
    </row>
    <row r="57" spans="1:10">
      <c r="A57" s="29" t="str">
        <f>IF(OR(B57&lt;&gt;0, C57&lt;&gt;0, D57&lt;&gt;0, E57&lt;&gt;0, F57&lt;&gt;0, G57&lt;&gt;0, H57&lt;&gt;0, I57&lt;&gt;0, J57&lt;&gt;0), 54, "")</f>
        <v/>
      </c>
      <c r="B57" s="16"/>
      <c r="C57" s="18"/>
      <c r="D57" s="16"/>
      <c r="E57" s="18"/>
      <c r="F57" s="18"/>
      <c r="G57" s="18"/>
      <c r="H57" s="18"/>
      <c r="I57" s="18"/>
      <c r="J57" s="18"/>
    </row>
    <row r="58" spans="1:10">
      <c r="A58" s="29" t="str">
        <f>IF(OR(B58&lt;&gt;0, C58&lt;&gt;0, D58&lt;&gt;0, E58&lt;&gt;0, F58&lt;&gt;0, G58&lt;&gt;0, H58&lt;&gt;0, I58&lt;&gt;0, J58&lt;&gt;0), 55, "")</f>
        <v/>
      </c>
      <c r="B58" s="16"/>
      <c r="C58" s="18"/>
      <c r="D58" s="16"/>
      <c r="E58" s="18"/>
      <c r="F58" s="18"/>
      <c r="G58" s="18"/>
      <c r="H58" s="18"/>
      <c r="I58" s="18"/>
      <c r="J58" s="18"/>
    </row>
    <row r="59" spans="1:10">
      <c r="A59" s="29" t="str">
        <f>IF(OR(B59&lt;&gt;0, C59&lt;&gt;0, D59&lt;&gt;0, E59&lt;&gt;0, F59&lt;&gt;0, G59&lt;&gt;0, H59&lt;&gt;0, I59&lt;&gt;0, J59&lt;&gt;0), 56, "")</f>
        <v/>
      </c>
      <c r="B59" s="16"/>
      <c r="C59" s="18"/>
      <c r="D59" s="16"/>
      <c r="E59" s="18"/>
      <c r="F59" s="18"/>
      <c r="G59" s="18"/>
      <c r="H59" s="18"/>
      <c r="I59" s="18"/>
      <c r="J59" s="18"/>
    </row>
    <row r="60" spans="1:10">
      <c r="A60" s="29" t="str">
        <f>IF(OR(B60&lt;&gt;0, C60&lt;&gt;0, D60&lt;&gt;0, E60&lt;&gt;0, F60&lt;&gt;0, G60&lt;&gt;0, H60&lt;&gt;0, I60&lt;&gt;0, J60&lt;&gt;0), 57, "")</f>
        <v/>
      </c>
      <c r="B60" s="16"/>
      <c r="C60" s="18"/>
      <c r="D60" s="16"/>
      <c r="E60" s="18"/>
      <c r="F60" s="18"/>
      <c r="G60" s="18"/>
      <c r="H60" s="18"/>
      <c r="I60" s="18"/>
      <c r="J60" s="18"/>
    </row>
    <row r="61" spans="1:10">
      <c r="A61" s="29" t="str">
        <f>IF(OR(B61&lt;&gt;0, C61&lt;&gt;0, D61&lt;&gt;0, E61&lt;&gt;0, F61&lt;&gt;0, G61&lt;&gt;0, H61&lt;&gt;0, I61&lt;&gt;0, J61&lt;&gt;0), 58, "")</f>
        <v/>
      </c>
      <c r="B61" s="16"/>
      <c r="C61" s="18"/>
      <c r="D61" s="16"/>
      <c r="E61" s="18"/>
      <c r="F61" s="18"/>
      <c r="G61" s="18"/>
      <c r="H61" s="18"/>
      <c r="I61" s="18"/>
      <c r="J61" s="18"/>
    </row>
    <row r="62" spans="1:10">
      <c r="A62" s="29" t="str">
        <f>IF(OR(B62&lt;&gt;0, C62&lt;&gt;0, D62&lt;&gt;0, E62&lt;&gt;0, F62&lt;&gt;0, G62&lt;&gt;0, H62&lt;&gt;0, I62&lt;&gt;0, J62&lt;&gt;0), 59, "")</f>
        <v/>
      </c>
      <c r="B62" s="16"/>
      <c r="C62" s="18"/>
      <c r="D62" s="16"/>
      <c r="E62" s="18"/>
      <c r="F62" s="18"/>
      <c r="G62" s="18"/>
      <c r="H62" s="18"/>
      <c r="I62" s="18"/>
      <c r="J62" s="18"/>
    </row>
    <row r="63" spans="1:10">
      <c r="A63" s="29" t="str">
        <f>IF(OR(B63&lt;&gt;0, C63&lt;&gt;0, D63&lt;&gt;0, E63&lt;&gt;0, F63&lt;&gt;0, G63&lt;&gt;0, H63&lt;&gt;0, I63&lt;&gt;0, J63&lt;&gt;0), 60, "")</f>
        <v/>
      </c>
      <c r="B63" s="16"/>
      <c r="C63" s="18"/>
      <c r="D63" s="16"/>
      <c r="E63" s="18"/>
      <c r="F63" s="18"/>
      <c r="G63" s="18"/>
      <c r="H63" s="18"/>
      <c r="I63" s="18"/>
      <c r="J63" s="18"/>
    </row>
    <row r="64" spans="1:10">
      <c r="A64" s="29" t="str">
        <f>IF(OR(B64&lt;&gt;0, C64&lt;&gt;0, D64&lt;&gt;0, E64&lt;&gt;0, F64&lt;&gt;0, G64&lt;&gt;0, H64&lt;&gt;0, I64&lt;&gt;0, J64&lt;&gt;0), 61, "")</f>
        <v/>
      </c>
      <c r="B64" s="16"/>
      <c r="C64" s="18"/>
      <c r="D64" s="16"/>
      <c r="E64" s="18"/>
      <c r="F64" s="18"/>
      <c r="G64" s="18"/>
      <c r="H64" s="18"/>
      <c r="I64" s="18"/>
      <c r="J64" s="18"/>
    </row>
    <row r="65" spans="1:10">
      <c r="A65" s="29" t="str">
        <f>IF(OR(B65&lt;&gt;0, C65&lt;&gt;0, D65&lt;&gt;0, E65&lt;&gt;0, F65&lt;&gt;0, G65&lt;&gt;0, H65&lt;&gt;0, I65&lt;&gt;0, J65&lt;&gt;0), 62, "")</f>
        <v/>
      </c>
      <c r="B65" s="16"/>
      <c r="C65" s="18"/>
      <c r="D65" s="16"/>
      <c r="E65" s="18"/>
      <c r="F65" s="18"/>
      <c r="G65" s="18"/>
      <c r="H65" s="18"/>
      <c r="I65" s="18"/>
      <c r="J65" s="18"/>
    </row>
    <row r="66" spans="1:10">
      <c r="A66" s="29" t="str">
        <f>IF(OR(B66&lt;&gt;0, C66&lt;&gt;0, D66&lt;&gt;0, E66&lt;&gt;0, F66&lt;&gt;0, G66&lt;&gt;0, H66&lt;&gt;0, I66&lt;&gt;0, J66&lt;&gt;0), 63, "")</f>
        <v/>
      </c>
      <c r="B66" s="16"/>
      <c r="C66" s="18"/>
      <c r="D66" s="16"/>
      <c r="E66" s="18"/>
      <c r="F66" s="18"/>
      <c r="G66" s="18"/>
      <c r="H66" s="18"/>
      <c r="I66" s="18"/>
      <c r="J66" s="18"/>
    </row>
    <row r="67" spans="1:10">
      <c r="A67" s="29" t="str">
        <f>IF(OR(B67&lt;&gt;0, C67&lt;&gt;0, D67&lt;&gt;0, E67&lt;&gt;0, F67&lt;&gt;0, G67&lt;&gt;0, H67&lt;&gt;0, I67&lt;&gt;0, J67&lt;&gt;0), 64, "")</f>
        <v/>
      </c>
      <c r="B67" s="16"/>
      <c r="C67" s="18"/>
      <c r="D67" s="16"/>
      <c r="E67" s="18"/>
      <c r="F67" s="18"/>
      <c r="G67" s="18"/>
      <c r="H67" s="18"/>
      <c r="I67" s="18"/>
      <c r="J67" s="18"/>
    </row>
    <row r="68" spans="1:10">
      <c r="A68" s="29" t="str">
        <f>IF(OR(B68&lt;&gt;0, C68&lt;&gt;0, D68&lt;&gt;0, E68&lt;&gt;0, F68&lt;&gt;0, G68&lt;&gt;0, H68&lt;&gt;0, I68&lt;&gt;0, J68&lt;&gt;0), 65, "")</f>
        <v/>
      </c>
      <c r="B68" s="16"/>
      <c r="C68" s="18"/>
      <c r="D68" s="16"/>
      <c r="E68" s="18"/>
      <c r="F68" s="18"/>
      <c r="G68" s="18"/>
      <c r="H68" s="18"/>
      <c r="I68" s="18"/>
      <c r="J68" s="18"/>
    </row>
    <row r="69" spans="1:10">
      <c r="A69" s="29" t="str">
        <f>IF(OR(B69&lt;&gt;0, C69&lt;&gt;0, D69&lt;&gt;0, E69&lt;&gt;0, F69&lt;&gt;0, G69&lt;&gt;0, H69&lt;&gt;0, I69&lt;&gt;0, J69&lt;&gt;0), 66, "")</f>
        <v/>
      </c>
      <c r="B69" s="16"/>
      <c r="C69" s="18"/>
      <c r="D69" s="16"/>
      <c r="E69" s="18"/>
      <c r="F69" s="18"/>
      <c r="G69" s="18"/>
      <c r="H69" s="18"/>
      <c r="I69" s="18"/>
      <c r="J69" s="18"/>
    </row>
    <row r="70" spans="1:10">
      <c r="A70" s="29" t="str">
        <f>IF(OR(B70&lt;&gt;0, C70&lt;&gt;0, D70&lt;&gt;0, E70&lt;&gt;0, F70&lt;&gt;0, G70&lt;&gt;0, H70&lt;&gt;0, I70&lt;&gt;0, J70&lt;&gt;0), 67, "")</f>
        <v/>
      </c>
      <c r="B70" s="16"/>
      <c r="C70" s="18"/>
      <c r="D70" s="16"/>
      <c r="E70" s="18"/>
      <c r="F70" s="18"/>
      <c r="G70" s="18"/>
      <c r="H70" s="18"/>
      <c r="I70" s="18"/>
      <c r="J70" s="18"/>
    </row>
    <row r="71" spans="1:10">
      <c r="A71" s="29" t="str">
        <f>IF(OR(B71&lt;&gt;0, C71&lt;&gt;0, D71&lt;&gt;0, E71&lt;&gt;0, F71&lt;&gt;0, G71&lt;&gt;0, H71&lt;&gt;0, I71&lt;&gt;0, J71&lt;&gt;0), 68, "")</f>
        <v/>
      </c>
      <c r="B71" s="16"/>
      <c r="C71" s="18"/>
      <c r="D71" s="16"/>
      <c r="E71" s="18"/>
      <c r="F71" s="18"/>
      <c r="G71" s="18"/>
      <c r="H71" s="18"/>
      <c r="I71" s="18"/>
      <c r="J71" s="18"/>
    </row>
    <row r="72" spans="1:10">
      <c r="A72" s="29" t="str">
        <f>IF(OR(B72&lt;&gt;0, C72&lt;&gt;0, D72&lt;&gt;0, E72&lt;&gt;0, F72&lt;&gt;0, G72&lt;&gt;0, H72&lt;&gt;0, I72&lt;&gt;0, J72&lt;&gt;0), 69, "")</f>
        <v/>
      </c>
      <c r="B72" s="16"/>
      <c r="C72" s="18"/>
      <c r="D72" s="16"/>
      <c r="E72" s="18"/>
      <c r="F72" s="18"/>
      <c r="G72" s="18"/>
      <c r="H72" s="18"/>
      <c r="I72" s="18"/>
      <c r="J72" s="18"/>
    </row>
    <row r="73" spans="1:10">
      <c r="A73" s="29" t="str">
        <f>IF(OR(B73&lt;&gt;0, C73&lt;&gt;0, D73&lt;&gt;0, E73&lt;&gt;0, F73&lt;&gt;0, G73&lt;&gt;0, H73&lt;&gt;0, I73&lt;&gt;0, J73&lt;&gt;0), 70, "")</f>
        <v/>
      </c>
      <c r="B73" s="16"/>
      <c r="C73" s="18"/>
      <c r="D73" s="16"/>
      <c r="E73" s="18"/>
      <c r="F73" s="18"/>
      <c r="G73" s="18"/>
      <c r="H73" s="18"/>
      <c r="I73" s="18"/>
      <c r="J73" s="18"/>
    </row>
    <row r="74" spans="1:10">
      <c r="A74" s="29" t="str">
        <f>IF(OR(B74&lt;&gt;0, C74&lt;&gt;0, D74&lt;&gt;0, E74&lt;&gt;0, F74&lt;&gt;0, G74&lt;&gt;0, H74&lt;&gt;0, I74&lt;&gt;0, J74&lt;&gt;0), 71, "")</f>
        <v/>
      </c>
      <c r="B74" s="16"/>
      <c r="C74" s="18"/>
      <c r="D74" s="16"/>
      <c r="E74" s="18"/>
      <c r="F74" s="18"/>
      <c r="G74" s="18"/>
      <c r="H74" s="18"/>
      <c r="I74" s="18"/>
      <c r="J74" s="18"/>
    </row>
    <row r="75" spans="1:10">
      <c r="A75" s="29" t="str">
        <f>IF(OR(B75&lt;&gt;0, C75&lt;&gt;0, D75&lt;&gt;0, E75&lt;&gt;0, F75&lt;&gt;0, G75&lt;&gt;0, H75&lt;&gt;0, I75&lt;&gt;0, J75&lt;&gt;0), 72, "")</f>
        <v/>
      </c>
      <c r="B75" s="16"/>
      <c r="C75" s="18"/>
      <c r="D75" s="16"/>
      <c r="E75" s="18"/>
      <c r="F75" s="18"/>
      <c r="G75" s="18"/>
      <c r="H75" s="18"/>
      <c r="I75" s="18"/>
      <c r="J75" s="18"/>
    </row>
  </sheetData>
  <sheetProtection password="CC6D" sheet="1" objects="1" scenarios="1" selectLockedCells="1"/>
  <mergeCells count="1">
    <mergeCell ref="A1:J1"/>
  </mergeCells>
  <conditionalFormatting sqref="B4:J75">
    <cfRule type="cellIs" dxfId="16" priority="2" operator="greaterThan">
      <formula>0</formula>
    </cfRule>
  </conditionalFormatting>
  <conditionalFormatting sqref="A4:A75">
    <cfRule type="cellIs" dxfId="15" priority="1" operator="between">
      <formula>0</formula>
      <formula>72</formula>
    </cfRule>
  </conditionalFormatting>
  <dataValidations count="2">
    <dataValidation type="date" allowBlank="1" showInputMessage="1" showErrorMessage="1" sqref="G4:G75">
      <formula1>36526</formula1>
      <formula2>42735</formula2>
    </dataValidation>
    <dataValidation type="list" allowBlank="1" showInputMessage="1" showErrorMessage="1" sqref="I4:I75">
      <formula1>"Гран-При, Диплом лауреата I степени, Диплом лауреата II степени, Диплом лауреата III степени, Дипломант, Специальные награды"</formula1>
    </dataValidation>
  </dataValidations>
  <pageMargins left="0.7" right="0.7" top="0.75" bottom="0.75" header="0.3" footer="0.3"/>
  <pageSetup paperSize="9" orientation="landscape" r:id="rId1"/>
  <headerFooter>
    <oddHeader>&amp;R&amp;"Times New Roman,обычный"&amp;10Анализ деятельности образовательного учреждения культурыпо итогам 2018-2019 учебного года. Форма 2</oddHeader>
    <oddFooter>&amp;C&amp;P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5"/>
  <sheetViews>
    <sheetView view="pageLayout" topLeftCell="A20" workbookViewId="0">
      <selection activeCell="F5" sqref="F5"/>
    </sheetView>
  </sheetViews>
  <sheetFormatPr defaultRowHeight="12.75"/>
  <cols>
    <col min="1" max="1" width="3.85546875" style="19" customWidth="1"/>
    <col min="2" max="2" width="27.140625" style="19" customWidth="1"/>
    <col min="3" max="3" width="10" style="19" customWidth="1"/>
    <col min="4" max="4" width="16.42578125" style="19" customWidth="1"/>
    <col min="5" max="5" width="11" style="19" customWidth="1"/>
    <col min="6" max="6" width="15.140625" style="19" customWidth="1"/>
    <col min="7" max="7" width="8.5703125" style="19" customWidth="1"/>
    <col min="8" max="8" width="12.28515625" style="19" customWidth="1"/>
    <col min="9" max="9" width="11.5703125" style="19" customWidth="1"/>
    <col min="10" max="10" width="15.140625" style="19" customWidth="1"/>
    <col min="11" max="16384" width="9.140625" style="19"/>
  </cols>
  <sheetData>
    <row r="1" spans="1:10" ht="15.75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</row>
    <row r="3" spans="1:10" ht="38.25">
      <c r="A3" s="25" t="s">
        <v>38</v>
      </c>
      <c r="B3" s="25" t="s">
        <v>54</v>
      </c>
      <c r="C3" s="25" t="s">
        <v>55</v>
      </c>
      <c r="D3" s="25" t="s">
        <v>42</v>
      </c>
      <c r="E3" s="25" t="s">
        <v>56</v>
      </c>
      <c r="F3" s="25" t="s">
        <v>57</v>
      </c>
      <c r="G3" s="25" t="s">
        <v>59</v>
      </c>
      <c r="H3" s="25" t="s">
        <v>60</v>
      </c>
      <c r="I3" s="25" t="s">
        <v>48</v>
      </c>
      <c r="J3" s="25" t="s">
        <v>58</v>
      </c>
    </row>
    <row r="4" spans="1:10" ht="76.5">
      <c r="A4" s="29">
        <f>IF(OR(B4&lt;&gt;0, C4&lt;&gt;0, D4&lt;&gt;0, E4&lt;&gt;0, F4&lt;&gt;0, G4&lt;&gt;0, H4&lt;&gt;0, I4&lt;&gt;0, J4&lt;&gt;0), 1, "")</f>
        <v>1</v>
      </c>
      <c r="B4" s="16" t="s">
        <v>111</v>
      </c>
      <c r="C4" s="18" t="s">
        <v>107</v>
      </c>
      <c r="D4" s="16" t="s">
        <v>112</v>
      </c>
      <c r="E4" s="18" t="s">
        <v>113</v>
      </c>
      <c r="F4" s="18" t="s">
        <v>108</v>
      </c>
      <c r="G4" s="17">
        <v>39307</v>
      </c>
      <c r="H4" s="18" t="s">
        <v>109</v>
      </c>
      <c r="I4" s="18" t="s">
        <v>110</v>
      </c>
      <c r="J4" s="18" t="s">
        <v>154</v>
      </c>
    </row>
    <row r="5" spans="1:10" ht="89.25">
      <c r="A5" s="29">
        <f>IF(OR(B5&lt;&gt;0, C5&lt;&gt;0, D5&lt;&gt;0, E5&lt;&gt;0, F5&lt;&gt;0, G5&lt;&gt;0, H5&lt;&gt;0, I5&lt;&gt;0, J5&lt;&gt;0), 2, "")</f>
        <v>2</v>
      </c>
      <c r="B5" s="16" t="s">
        <v>111</v>
      </c>
      <c r="C5" s="18" t="s">
        <v>107</v>
      </c>
      <c r="D5" s="16" t="s">
        <v>112</v>
      </c>
      <c r="E5" s="18" t="s">
        <v>114</v>
      </c>
      <c r="F5" s="18" t="s">
        <v>297</v>
      </c>
      <c r="G5" s="18"/>
      <c r="H5" s="18" t="s">
        <v>118</v>
      </c>
      <c r="I5" s="18" t="s">
        <v>115</v>
      </c>
      <c r="J5" s="18" t="s">
        <v>155</v>
      </c>
    </row>
    <row r="6" spans="1:10" ht="89.25">
      <c r="A6" s="29">
        <f>IF(OR(B6&lt;&gt;0, C6&lt;&gt;0, D6&lt;&gt;0, E6&lt;&gt;0, F6&lt;&gt;0, G6&lt;&gt;0, H6&lt;&gt;0, I6&lt;&gt;0, J6&lt;&gt;0), 3, "")</f>
        <v>3</v>
      </c>
      <c r="B6" s="16" t="s">
        <v>111</v>
      </c>
      <c r="C6" s="18" t="s">
        <v>107</v>
      </c>
      <c r="D6" s="16" t="s">
        <v>112</v>
      </c>
      <c r="E6" s="18" t="s">
        <v>116</v>
      </c>
      <c r="F6" s="18" t="s">
        <v>117</v>
      </c>
      <c r="G6" s="17">
        <v>39309</v>
      </c>
      <c r="H6" s="18" t="s">
        <v>118</v>
      </c>
      <c r="I6" s="18" t="s">
        <v>119</v>
      </c>
      <c r="J6" s="18" t="s">
        <v>156</v>
      </c>
    </row>
    <row r="7" spans="1:10" ht="76.5">
      <c r="A7" s="29">
        <f>IF(OR(B7&lt;&gt;0, C7&lt;&gt;0, D7&lt;&gt;0, E7&lt;&gt;0, F7&lt;&gt;0, G7&lt;&gt;0, H7&lt;&gt;0, I7&lt;&gt;0, J7&lt;&gt;0), 4, "")</f>
        <v>4</v>
      </c>
      <c r="B7" s="16" t="s">
        <v>120</v>
      </c>
      <c r="C7" s="18" t="s">
        <v>122</v>
      </c>
      <c r="D7" s="16" t="s">
        <v>121</v>
      </c>
      <c r="E7" s="18" t="s">
        <v>123</v>
      </c>
      <c r="F7" s="18" t="s">
        <v>108</v>
      </c>
      <c r="G7" s="17">
        <v>39307</v>
      </c>
      <c r="H7" s="18" t="s">
        <v>109</v>
      </c>
      <c r="I7" s="18" t="s">
        <v>119</v>
      </c>
      <c r="J7" s="18" t="s">
        <v>154</v>
      </c>
    </row>
    <row r="8" spans="1:10" ht="76.5">
      <c r="A8" s="29">
        <f>IF(OR(B8&lt;&gt;0, C8&lt;&gt;0, D8&lt;&gt;0, E8&lt;&gt;0, F8&lt;&gt;0, G8&lt;&gt;0, H8&lt;&gt;0, I8&lt;&gt;0, J8&lt;&gt;0), 5, "")</f>
        <v>5</v>
      </c>
      <c r="B8" s="16" t="s">
        <v>120</v>
      </c>
      <c r="C8" s="18" t="s">
        <v>122</v>
      </c>
      <c r="D8" s="16" t="s">
        <v>121</v>
      </c>
      <c r="E8" s="18" t="s">
        <v>124</v>
      </c>
      <c r="F8" s="18" t="s">
        <v>162</v>
      </c>
      <c r="G8" s="18"/>
      <c r="H8" s="18" t="s">
        <v>109</v>
      </c>
      <c r="I8" s="18" t="s">
        <v>125</v>
      </c>
      <c r="J8" s="18" t="s">
        <v>154</v>
      </c>
    </row>
    <row r="9" spans="1:10" ht="51">
      <c r="A9" s="29">
        <f>IF(OR(B9&lt;&gt;0, C9&lt;&gt;0, D9&lt;&gt;0, E9&lt;&gt;0, F9&lt;&gt;0, G9&lt;&gt;0, H9&lt;&gt;0, I9&lt;&gt;0, J9&lt;&gt;0), 6, "")</f>
        <v>6</v>
      </c>
      <c r="B9" s="16" t="s">
        <v>140</v>
      </c>
      <c r="C9" s="17">
        <v>43456</v>
      </c>
      <c r="D9" s="16" t="s">
        <v>141</v>
      </c>
      <c r="E9" s="18" t="s">
        <v>124</v>
      </c>
      <c r="F9" s="18" t="s">
        <v>161</v>
      </c>
      <c r="G9" s="18"/>
      <c r="H9" s="18" t="s">
        <v>118</v>
      </c>
      <c r="I9" s="18" t="s">
        <v>110</v>
      </c>
      <c r="J9" s="18" t="s">
        <v>157</v>
      </c>
    </row>
    <row r="10" spans="1:10" ht="51">
      <c r="A10" s="29">
        <f>IF(OR(B10&lt;&gt;0, C10&lt;&gt;0, D10&lt;&gt;0, E10&lt;&gt;0, F10&lt;&gt;0, G10&lt;&gt;0, H10&lt;&gt;0, I10&lt;&gt;0, J10&lt;&gt;0), 7, "")</f>
        <v>7</v>
      </c>
      <c r="B10" s="16" t="s">
        <v>140</v>
      </c>
      <c r="C10" s="17">
        <v>43456</v>
      </c>
      <c r="D10" s="16" t="s">
        <v>141</v>
      </c>
      <c r="E10" s="18" t="s">
        <v>142</v>
      </c>
      <c r="F10" s="18" t="s">
        <v>143</v>
      </c>
      <c r="G10" s="17">
        <v>38062</v>
      </c>
      <c r="H10" s="18" t="s">
        <v>282</v>
      </c>
      <c r="I10" s="18" t="s">
        <v>110</v>
      </c>
      <c r="J10" s="18" t="s">
        <v>158</v>
      </c>
    </row>
    <row r="11" spans="1:10" ht="38.25">
      <c r="A11" s="29">
        <f>IF(OR(B11&lt;&gt;0, C11&lt;&gt;0, D11&lt;&gt;0, E11&lt;&gt;0, F11&lt;&gt;0, G11&lt;&gt;0, H11&lt;&gt;0, I11&lt;&gt;0, J11&lt;&gt;0), 8, "")</f>
        <v>8</v>
      </c>
      <c r="B11" s="16" t="s">
        <v>120</v>
      </c>
      <c r="C11" s="18" t="s">
        <v>163</v>
      </c>
      <c r="D11" s="16" t="s">
        <v>164</v>
      </c>
      <c r="E11" s="18" t="s">
        <v>165</v>
      </c>
      <c r="F11" s="18" t="s">
        <v>135</v>
      </c>
      <c r="G11" s="17">
        <v>39970</v>
      </c>
      <c r="H11" s="18" t="s">
        <v>118</v>
      </c>
      <c r="I11" s="18" t="s">
        <v>119</v>
      </c>
      <c r="J11" s="18" t="s">
        <v>153</v>
      </c>
    </row>
    <row r="12" spans="1:10" ht="89.25">
      <c r="A12" s="29">
        <f>IF(OR(B12&lt;&gt;0, C12&lt;&gt;0, D12&lt;&gt;0, E12&lt;&gt;0, F12&lt;&gt;0, G12&lt;&gt;0, H12&lt;&gt;0, I12&lt;&gt;0, J12&lt;&gt;0), 9, "")</f>
        <v>9</v>
      </c>
      <c r="B12" s="16" t="s">
        <v>120</v>
      </c>
      <c r="C12" s="18" t="s">
        <v>163</v>
      </c>
      <c r="D12" s="16" t="s">
        <v>164</v>
      </c>
      <c r="E12" s="18" t="s">
        <v>166</v>
      </c>
      <c r="F12" s="18" t="s">
        <v>279</v>
      </c>
      <c r="G12" s="18"/>
      <c r="H12" s="18" t="s">
        <v>283</v>
      </c>
      <c r="I12" s="18" t="s">
        <v>119</v>
      </c>
      <c r="J12" s="18" t="s">
        <v>167</v>
      </c>
    </row>
    <row r="13" spans="1:10" ht="51">
      <c r="A13" s="29">
        <f>IF(OR(B13&lt;&gt;0, C13&lt;&gt;0, D13&lt;&gt;0, E13&lt;&gt;0, F13&lt;&gt;0, G13&lt;&gt;0, H13&lt;&gt;0, I13&lt;&gt;0, J13&lt;&gt;0), 10, "")</f>
        <v>10</v>
      </c>
      <c r="B13" s="16" t="s">
        <v>208</v>
      </c>
      <c r="C13" s="18" t="s">
        <v>209</v>
      </c>
      <c r="D13" s="16" t="s">
        <v>210</v>
      </c>
      <c r="E13" s="18" t="s">
        <v>211</v>
      </c>
      <c r="F13" s="18" t="s">
        <v>280</v>
      </c>
      <c r="G13" s="17">
        <v>38909</v>
      </c>
      <c r="H13" s="18" t="s">
        <v>148</v>
      </c>
      <c r="I13" s="18" t="s">
        <v>119</v>
      </c>
      <c r="J13" s="18" t="s">
        <v>157</v>
      </c>
    </row>
    <row r="14" spans="1:10" ht="51">
      <c r="A14" s="29">
        <f>IF(OR(B14&lt;&gt;0, C14&lt;&gt;0, D14&lt;&gt;0, E14&lt;&gt;0, F14&lt;&gt;0, G14&lt;&gt;0, H14&lt;&gt;0, I14&lt;&gt;0, J14&lt;&gt;0), 11, "")</f>
        <v>11</v>
      </c>
      <c r="B14" s="16" t="s">
        <v>208</v>
      </c>
      <c r="C14" s="18" t="s">
        <v>209</v>
      </c>
      <c r="D14" s="16" t="s">
        <v>210</v>
      </c>
      <c r="E14" s="18" t="s">
        <v>211</v>
      </c>
      <c r="F14" s="18" t="s">
        <v>281</v>
      </c>
      <c r="G14" s="17">
        <v>39157</v>
      </c>
      <c r="H14" s="18" t="s">
        <v>118</v>
      </c>
      <c r="I14" s="18" t="s">
        <v>119</v>
      </c>
      <c r="J14" s="18" t="s">
        <v>157</v>
      </c>
    </row>
    <row r="15" spans="1:10" ht="76.5">
      <c r="A15" s="29">
        <f>IF(OR(B15&lt;&gt;0, C15&lt;&gt;0, D15&lt;&gt;0, E15&lt;&gt;0, F15&lt;&gt;0, G15&lt;&gt;0, H15&lt;&gt;0, I15&lt;&gt;0, J15&lt;&gt;0), 12, "")</f>
        <v>12</v>
      </c>
      <c r="B15" s="16" t="s">
        <v>220</v>
      </c>
      <c r="C15" s="18" t="s">
        <v>222</v>
      </c>
      <c r="D15" s="16" t="s">
        <v>221</v>
      </c>
      <c r="E15" s="18" t="s">
        <v>211</v>
      </c>
      <c r="F15" s="18" t="s">
        <v>108</v>
      </c>
      <c r="G15" s="17">
        <v>39307</v>
      </c>
      <c r="H15" s="18" t="s">
        <v>109</v>
      </c>
      <c r="I15" s="18" t="s">
        <v>125</v>
      </c>
      <c r="J15" s="18" t="s">
        <v>154</v>
      </c>
    </row>
    <row r="16" spans="1:10" ht="38.25">
      <c r="A16" s="29">
        <f>IF(OR(B16&lt;&gt;0, C16&lt;&gt;0, D16&lt;&gt;0, E16&lt;&gt;0, F16&lt;&gt;0, G16&lt;&gt;0, H16&lt;&gt;0, I16&lt;&gt;0, J16&lt;&gt;0), 13, "")</f>
        <v>13</v>
      </c>
      <c r="B16" s="16" t="s">
        <v>244</v>
      </c>
      <c r="C16" s="17">
        <v>43555</v>
      </c>
      <c r="D16" s="16" t="s">
        <v>245</v>
      </c>
      <c r="E16" s="18" t="s">
        <v>142</v>
      </c>
      <c r="F16" s="18" t="s">
        <v>246</v>
      </c>
      <c r="G16" s="17">
        <v>40067</v>
      </c>
      <c r="H16" s="18" t="s">
        <v>148</v>
      </c>
      <c r="I16" s="18" t="s">
        <v>115</v>
      </c>
      <c r="J16" s="18" t="s">
        <v>247</v>
      </c>
    </row>
    <row r="17" spans="1:10" ht="76.5">
      <c r="A17" s="29">
        <f>IF(OR(B17&lt;&gt;0, C17&lt;&gt;0, D17&lt;&gt;0, E17&lt;&gt;0, F17&lt;&gt;0, G17&lt;&gt;0, H17&lt;&gt;0, I17&lt;&gt;0, J17&lt;&gt;0), 14, "")</f>
        <v>14</v>
      </c>
      <c r="B17" s="16" t="s">
        <v>248</v>
      </c>
      <c r="C17" s="18" t="s">
        <v>249</v>
      </c>
      <c r="D17" s="16" t="s">
        <v>250</v>
      </c>
      <c r="E17" s="18" t="s">
        <v>142</v>
      </c>
      <c r="F17" s="18" t="s">
        <v>183</v>
      </c>
      <c r="G17" s="17">
        <v>39078</v>
      </c>
      <c r="H17" s="18" t="s">
        <v>118</v>
      </c>
      <c r="I17" s="18" t="s">
        <v>110</v>
      </c>
      <c r="J17" s="18" t="s">
        <v>251</v>
      </c>
    </row>
    <row r="18" spans="1:10" ht="76.5">
      <c r="A18" s="29">
        <f>IF(OR(B18&lt;&gt;0, C18&lt;&gt;0, D18&lt;&gt;0, E18&lt;&gt;0, F18&lt;&gt;0, G18&lt;&gt;0, H18&lt;&gt;0, I18&lt;&gt;0, J18&lt;&gt;0), 15, "")</f>
        <v>15</v>
      </c>
      <c r="B18" s="16" t="s">
        <v>248</v>
      </c>
      <c r="C18" s="18" t="s">
        <v>249</v>
      </c>
      <c r="D18" s="16" t="s">
        <v>250</v>
      </c>
      <c r="E18" s="18" t="s">
        <v>142</v>
      </c>
      <c r="F18" s="18" t="s">
        <v>252</v>
      </c>
      <c r="G18" s="17">
        <v>39854</v>
      </c>
      <c r="H18" s="18" t="s">
        <v>118</v>
      </c>
      <c r="I18" s="18" t="s">
        <v>125</v>
      </c>
      <c r="J18" s="18" t="s">
        <v>251</v>
      </c>
    </row>
    <row r="19" spans="1:10" ht="63.75">
      <c r="A19" s="29">
        <f>IF(OR(B19&lt;&gt;0, C19&lt;&gt;0, D19&lt;&gt;0, E19&lt;&gt;0, F19&lt;&gt;0, G19&lt;&gt;0, H19&lt;&gt;0, I19&lt;&gt;0, J19&lt;&gt;0), 16, "")</f>
        <v>16</v>
      </c>
      <c r="B19" s="16" t="s">
        <v>248</v>
      </c>
      <c r="C19" s="18" t="s">
        <v>249</v>
      </c>
      <c r="D19" s="16" t="s">
        <v>250</v>
      </c>
      <c r="E19" s="18" t="s">
        <v>104</v>
      </c>
      <c r="F19" s="18" t="s">
        <v>253</v>
      </c>
      <c r="G19" s="18"/>
      <c r="H19" s="18" t="s">
        <v>254</v>
      </c>
      <c r="I19" s="18" t="s">
        <v>110</v>
      </c>
      <c r="J19" s="18" t="s">
        <v>179</v>
      </c>
    </row>
    <row r="20" spans="1:10" ht="38.25">
      <c r="A20" s="29">
        <f>IF(OR(B20&lt;&gt;0, C20&lt;&gt;0, D20&lt;&gt;0, E20&lt;&gt;0, F20&lt;&gt;0, G20&lt;&gt;0, H20&lt;&gt;0, I20&lt;&gt;0, J20&lt;&gt;0), 17, "")</f>
        <v>17</v>
      </c>
      <c r="B20" s="16" t="s">
        <v>263</v>
      </c>
      <c r="C20" s="18" t="s">
        <v>264</v>
      </c>
      <c r="D20" s="16" t="s">
        <v>197</v>
      </c>
      <c r="E20" s="18" t="s">
        <v>165</v>
      </c>
      <c r="F20" s="18" t="s">
        <v>135</v>
      </c>
      <c r="G20" s="17">
        <v>39970</v>
      </c>
      <c r="H20" s="18" t="s">
        <v>118</v>
      </c>
      <c r="I20" s="18"/>
      <c r="J20" s="18" t="s">
        <v>153</v>
      </c>
    </row>
    <row r="21" spans="1:10" ht="76.5">
      <c r="A21" s="29">
        <f>IF(OR(B21&lt;&gt;0, C21&lt;&gt;0, D21&lt;&gt;0, E21&lt;&gt;0, F21&lt;&gt;0, G21&lt;&gt;0, H21&lt;&gt;0, I21&lt;&gt;0, J21&lt;&gt;0), 18, "")</f>
        <v>18</v>
      </c>
      <c r="B21" s="16" t="s">
        <v>269</v>
      </c>
      <c r="C21" s="17">
        <v>43597</v>
      </c>
      <c r="D21" s="16" t="s">
        <v>267</v>
      </c>
      <c r="E21" s="18" t="s">
        <v>268</v>
      </c>
      <c r="F21" s="18" t="s">
        <v>183</v>
      </c>
      <c r="G21" s="17">
        <v>39078</v>
      </c>
      <c r="H21" s="18" t="s">
        <v>118</v>
      </c>
      <c r="I21" s="18"/>
      <c r="J21" s="18" t="s">
        <v>251</v>
      </c>
    </row>
    <row r="22" spans="1:10" ht="76.5">
      <c r="A22" s="29">
        <f>IF(OR(B22&lt;&gt;0, C22&lt;&gt;0, D22&lt;&gt;0, E22&lt;&gt;0, F22&lt;&gt;0, G22&lt;&gt;0, H22&lt;&gt;0, I22&lt;&gt;0, J22&lt;&gt;0), 19, "")</f>
        <v>19</v>
      </c>
      <c r="B22" s="16" t="s">
        <v>270</v>
      </c>
      <c r="C22" s="17">
        <v>43597</v>
      </c>
      <c r="D22" s="16" t="s">
        <v>267</v>
      </c>
      <c r="E22" s="18" t="s">
        <v>268</v>
      </c>
      <c r="F22" s="18" t="s">
        <v>252</v>
      </c>
      <c r="G22" s="17">
        <v>39854</v>
      </c>
      <c r="H22" s="18" t="s">
        <v>118</v>
      </c>
      <c r="I22" s="18"/>
      <c r="J22" s="18" t="s">
        <v>251</v>
      </c>
    </row>
    <row r="23" spans="1:10">
      <c r="A23" s="29" t="str">
        <f>IF(OR(B23&lt;&gt;0, C23&lt;&gt;0, D23&lt;&gt;0, E23&lt;&gt;0, F23&lt;&gt;0, G23&lt;&gt;0, H23&lt;&gt;0, I23&lt;&gt;0, J23&lt;&gt;0), 20, "")</f>
        <v/>
      </c>
      <c r="B23" s="16"/>
      <c r="C23" s="18"/>
      <c r="D23" s="16"/>
      <c r="E23" s="18"/>
      <c r="F23" s="18"/>
      <c r="G23" s="18"/>
      <c r="H23" s="18"/>
      <c r="I23" s="18"/>
      <c r="J23" s="18"/>
    </row>
    <row r="24" spans="1:10">
      <c r="A24" s="29" t="str">
        <f>IF(OR(B24&lt;&gt;0, C24&lt;&gt;0, D24&lt;&gt;0, E24&lt;&gt;0, F24&lt;&gt;0, G24&lt;&gt;0, H24&lt;&gt;0, I24&lt;&gt;0, J24&lt;&gt;0), 21, "")</f>
        <v/>
      </c>
      <c r="B24" s="16"/>
      <c r="C24" s="18"/>
      <c r="D24" s="16"/>
      <c r="E24" s="18"/>
      <c r="F24" s="18"/>
      <c r="G24" s="18"/>
      <c r="H24" s="18"/>
      <c r="I24" s="18"/>
      <c r="J24" s="18"/>
    </row>
    <row r="25" spans="1:10">
      <c r="A25" s="29" t="str">
        <f>IF(OR(B25&lt;&gt;0, C25&lt;&gt;0, D25&lt;&gt;0, E25&lt;&gt;0, F25&lt;&gt;0, G25&lt;&gt;0, H25&lt;&gt;0, I25&lt;&gt;0, J25&lt;&gt;0), 22, "")</f>
        <v/>
      </c>
      <c r="B25" s="16"/>
      <c r="C25" s="18"/>
      <c r="D25" s="16"/>
      <c r="E25" s="18"/>
      <c r="F25" s="18"/>
      <c r="G25" s="18"/>
      <c r="H25" s="18"/>
      <c r="I25" s="18"/>
      <c r="J25" s="18"/>
    </row>
    <row r="26" spans="1:10">
      <c r="A26" s="29" t="str">
        <f>IF(OR(B26&lt;&gt;0, C26&lt;&gt;0, D26&lt;&gt;0, E26&lt;&gt;0, F26&lt;&gt;0, G26&lt;&gt;0, H26&lt;&gt;0, I26&lt;&gt;0, J26&lt;&gt;0), 23, "")</f>
        <v/>
      </c>
      <c r="B26" s="16"/>
      <c r="C26" s="18"/>
      <c r="D26" s="16"/>
      <c r="E26" s="18"/>
      <c r="F26" s="18"/>
      <c r="G26" s="18"/>
      <c r="H26" s="18"/>
      <c r="I26" s="18"/>
      <c r="J26" s="18"/>
    </row>
    <row r="27" spans="1:10">
      <c r="A27" s="29" t="str">
        <f>IF(OR(B27&lt;&gt;0, C27&lt;&gt;0, D27&lt;&gt;0, E27&lt;&gt;0, F27&lt;&gt;0, G27&lt;&gt;0, H27&lt;&gt;0, I27&lt;&gt;0, J27&lt;&gt;0), 24, "")</f>
        <v/>
      </c>
      <c r="B27" s="16"/>
      <c r="C27" s="18"/>
      <c r="D27" s="16"/>
      <c r="E27" s="18"/>
      <c r="F27" s="18"/>
      <c r="G27" s="18"/>
      <c r="H27" s="18"/>
      <c r="I27" s="18"/>
      <c r="J27" s="18"/>
    </row>
    <row r="28" spans="1:10">
      <c r="A28" s="29" t="str">
        <f>IF(OR(B28&lt;&gt;0, C28&lt;&gt;0, D28&lt;&gt;0, E28&lt;&gt;0, F28&lt;&gt;0, G28&lt;&gt;0, H28&lt;&gt;0, I28&lt;&gt;0, J28&lt;&gt;0), 25, "")</f>
        <v/>
      </c>
      <c r="B28" s="16"/>
      <c r="C28" s="18"/>
      <c r="D28" s="16"/>
      <c r="E28" s="18"/>
      <c r="F28" s="18"/>
      <c r="G28" s="18"/>
      <c r="H28" s="18"/>
      <c r="I28" s="18"/>
      <c r="J28" s="18"/>
    </row>
    <row r="29" spans="1:10">
      <c r="A29" s="29" t="str">
        <f>IF(OR(B29&lt;&gt;0, C29&lt;&gt;0, D29&lt;&gt;0, E29&lt;&gt;0, F29&lt;&gt;0, G29&lt;&gt;0, H29&lt;&gt;0, I29&lt;&gt;0, J29&lt;&gt;0), 26, "")</f>
        <v/>
      </c>
      <c r="B29" s="16"/>
      <c r="C29" s="18"/>
      <c r="D29" s="16"/>
      <c r="E29" s="18"/>
      <c r="F29" s="18"/>
      <c r="G29" s="18"/>
      <c r="H29" s="18"/>
      <c r="I29" s="18"/>
      <c r="J29" s="18"/>
    </row>
    <row r="30" spans="1:10">
      <c r="A30" s="29" t="str">
        <f>IF(OR(B30&lt;&gt;0, C30&lt;&gt;0, D30&lt;&gt;0, E30&lt;&gt;0, F30&lt;&gt;0, G30&lt;&gt;0, H30&lt;&gt;0, I30&lt;&gt;0, J30&lt;&gt;0), 27, "")</f>
        <v/>
      </c>
      <c r="B30" s="16"/>
      <c r="C30" s="18"/>
      <c r="D30" s="16"/>
      <c r="E30" s="18"/>
      <c r="F30" s="18"/>
      <c r="G30" s="18"/>
      <c r="H30" s="18"/>
      <c r="I30" s="18"/>
      <c r="J30" s="18"/>
    </row>
    <row r="31" spans="1:10">
      <c r="A31" s="29" t="str">
        <f>IF(OR(B31&lt;&gt;0, C31&lt;&gt;0, D31&lt;&gt;0, E31&lt;&gt;0, F31&lt;&gt;0, G31&lt;&gt;0, H31&lt;&gt;0, I31&lt;&gt;0, J31&lt;&gt;0), 28, "")</f>
        <v/>
      </c>
      <c r="B31" s="16"/>
      <c r="C31" s="18"/>
      <c r="D31" s="16"/>
      <c r="E31" s="18"/>
      <c r="F31" s="18"/>
      <c r="G31" s="18"/>
      <c r="H31" s="18"/>
      <c r="I31" s="18"/>
      <c r="J31" s="18"/>
    </row>
    <row r="32" spans="1:10">
      <c r="A32" s="29" t="str">
        <f>IF(OR(B32&lt;&gt;0, C32&lt;&gt;0, D32&lt;&gt;0, E32&lt;&gt;0, F32&lt;&gt;0, G32&lt;&gt;0, H32&lt;&gt;0, I32&lt;&gt;0, J32&lt;&gt;0), 29, "")</f>
        <v/>
      </c>
      <c r="B32" s="16"/>
      <c r="C32" s="18"/>
      <c r="D32" s="16"/>
      <c r="E32" s="18"/>
      <c r="F32" s="18"/>
      <c r="G32" s="18"/>
      <c r="H32" s="18"/>
      <c r="I32" s="18"/>
      <c r="J32" s="18"/>
    </row>
    <row r="33" spans="1:10">
      <c r="A33" s="29" t="str">
        <f>IF(OR(B33&lt;&gt;0, C33&lt;&gt;0, D33&lt;&gt;0, E33&lt;&gt;0, F33&lt;&gt;0, G33&lt;&gt;0, H33&lt;&gt;0, I33&lt;&gt;0, J33&lt;&gt;0), 30, "")</f>
        <v/>
      </c>
      <c r="B33" s="16"/>
      <c r="C33" s="18"/>
      <c r="D33" s="16"/>
      <c r="E33" s="18"/>
      <c r="F33" s="18"/>
      <c r="G33" s="18"/>
      <c r="H33" s="18"/>
      <c r="I33" s="18"/>
      <c r="J33" s="18"/>
    </row>
    <row r="34" spans="1:10">
      <c r="A34" s="29" t="str">
        <f>IF(OR(B34&lt;&gt;0, C34&lt;&gt;0, D34&lt;&gt;0, E34&lt;&gt;0, F34&lt;&gt;0, G34&lt;&gt;0, H34&lt;&gt;0, I34&lt;&gt;0, J34&lt;&gt;0), 31, "")</f>
        <v/>
      </c>
      <c r="B34" s="16"/>
      <c r="C34" s="18"/>
      <c r="D34" s="16"/>
      <c r="E34" s="18"/>
      <c r="F34" s="18"/>
      <c r="G34" s="18"/>
      <c r="H34" s="18"/>
      <c r="I34" s="18"/>
      <c r="J34" s="18"/>
    </row>
    <row r="35" spans="1:10">
      <c r="A35" s="29" t="str">
        <f>IF(OR(B35&lt;&gt;0, C35&lt;&gt;0, D35&lt;&gt;0, E35&lt;&gt;0, F35&lt;&gt;0, G35&lt;&gt;0, H35&lt;&gt;0, I35&lt;&gt;0, J35&lt;&gt;0), 32, "")</f>
        <v/>
      </c>
      <c r="B35" s="16"/>
      <c r="C35" s="18"/>
      <c r="D35" s="16"/>
      <c r="E35" s="18"/>
      <c r="F35" s="18"/>
      <c r="G35" s="18"/>
      <c r="H35" s="18"/>
      <c r="I35" s="18"/>
      <c r="J35" s="18"/>
    </row>
    <row r="36" spans="1:10">
      <c r="A36" s="29" t="str">
        <f>IF(OR(B36&lt;&gt;0, C36&lt;&gt;0, D36&lt;&gt;0, E36&lt;&gt;0, F36&lt;&gt;0, G36&lt;&gt;0, H36&lt;&gt;0, I36&lt;&gt;0, J36&lt;&gt;0), 33, "")</f>
        <v/>
      </c>
      <c r="B36" s="16"/>
      <c r="C36" s="18"/>
      <c r="D36" s="16"/>
      <c r="E36" s="18"/>
      <c r="F36" s="18"/>
      <c r="G36" s="18"/>
      <c r="H36" s="18"/>
      <c r="I36" s="18"/>
      <c r="J36" s="18"/>
    </row>
    <row r="37" spans="1:10">
      <c r="A37" s="29" t="str">
        <f>IF(OR(B37&lt;&gt;0, C37&lt;&gt;0, D37&lt;&gt;0, E37&lt;&gt;0, F37&lt;&gt;0, G37&lt;&gt;0, H37&lt;&gt;0, I37&lt;&gt;0, J37&lt;&gt;0), 34, "")</f>
        <v/>
      </c>
      <c r="B37" s="16"/>
      <c r="C37" s="18"/>
      <c r="D37" s="16"/>
      <c r="E37" s="18"/>
      <c r="F37" s="18"/>
      <c r="G37" s="18"/>
      <c r="H37" s="18"/>
      <c r="I37" s="18"/>
      <c r="J37" s="18"/>
    </row>
    <row r="38" spans="1:10">
      <c r="A38" s="29" t="str">
        <f>IF(OR(B38&lt;&gt;0, C38&lt;&gt;0, D38&lt;&gt;0, E38&lt;&gt;0, F38&lt;&gt;0, G38&lt;&gt;0, H38&lt;&gt;0, I38&lt;&gt;0, J38&lt;&gt;0), 35, "")</f>
        <v/>
      </c>
      <c r="B38" s="16"/>
      <c r="C38" s="18"/>
      <c r="D38" s="16"/>
      <c r="E38" s="18"/>
      <c r="F38" s="18"/>
      <c r="G38" s="18"/>
      <c r="H38" s="18"/>
      <c r="I38" s="18"/>
      <c r="J38" s="18"/>
    </row>
    <row r="39" spans="1:10">
      <c r="A39" s="29" t="str">
        <f>IF(OR(B39&lt;&gt;0, C39&lt;&gt;0, D39&lt;&gt;0, E39&lt;&gt;0, F39&lt;&gt;0, G39&lt;&gt;0, H39&lt;&gt;0, I39&lt;&gt;0, J39&lt;&gt;0), 36, "")</f>
        <v/>
      </c>
      <c r="B39" s="16"/>
      <c r="C39" s="18"/>
      <c r="D39" s="16"/>
      <c r="E39" s="18"/>
      <c r="F39" s="18"/>
      <c r="G39" s="18"/>
      <c r="H39" s="18"/>
      <c r="I39" s="18"/>
      <c r="J39" s="18"/>
    </row>
    <row r="40" spans="1:10">
      <c r="A40" s="29" t="str">
        <f>IF(OR(B40&lt;&gt;0, C40&lt;&gt;0, D40&lt;&gt;0, E40&lt;&gt;0, F40&lt;&gt;0, G40&lt;&gt;0, H40&lt;&gt;0, I40&lt;&gt;0, J40&lt;&gt;0), 37, "")</f>
        <v/>
      </c>
      <c r="B40" s="16"/>
      <c r="C40" s="18"/>
      <c r="D40" s="16"/>
      <c r="E40" s="18"/>
      <c r="F40" s="18"/>
      <c r="G40" s="18"/>
      <c r="H40" s="18"/>
      <c r="I40" s="18"/>
      <c r="J40" s="18"/>
    </row>
    <row r="41" spans="1:10">
      <c r="A41" s="29" t="str">
        <f>IF(OR(B41&lt;&gt;0, C41&lt;&gt;0, D41&lt;&gt;0, E41&lt;&gt;0, F41&lt;&gt;0, G41&lt;&gt;0, H41&lt;&gt;0, I41&lt;&gt;0, J41&lt;&gt;0), 38, "")</f>
        <v/>
      </c>
      <c r="B41" s="16"/>
      <c r="C41" s="18"/>
      <c r="D41" s="16"/>
      <c r="E41" s="18"/>
      <c r="F41" s="18"/>
      <c r="G41" s="18"/>
      <c r="H41" s="18"/>
      <c r="I41" s="18"/>
      <c r="J41" s="18"/>
    </row>
    <row r="42" spans="1:10">
      <c r="A42" s="29" t="str">
        <f>IF(OR(B42&lt;&gt;0, C42&lt;&gt;0, D42&lt;&gt;0, E42&lt;&gt;0, F42&lt;&gt;0, G42&lt;&gt;0, H42&lt;&gt;0, I42&lt;&gt;0, J42&lt;&gt;0), 39, "")</f>
        <v/>
      </c>
      <c r="B42" s="16"/>
      <c r="C42" s="18"/>
      <c r="D42" s="16"/>
      <c r="E42" s="18"/>
      <c r="F42" s="18"/>
      <c r="G42" s="18"/>
      <c r="H42" s="18"/>
      <c r="I42" s="18"/>
      <c r="J42" s="18"/>
    </row>
    <row r="43" spans="1:10">
      <c r="A43" s="29" t="str">
        <f>IF(OR(B43&lt;&gt;0, C43&lt;&gt;0, D43&lt;&gt;0, E43&lt;&gt;0, F43&lt;&gt;0, G43&lt;&gt;0, H43&lt;&gt;0, I43&lt;&gt;0, J43&lt;&gt;0), 40, "")</f>
        <v/>
      </c>
      <c r="B43" s="16"/>
      <c r="C43" s="18"/>
      <c r="D43" s="16"/>
      <c r="E43" s="18"/>
      <c r="F43" s="18"/>
      <c r="G43" s="18"/>
      <c r="H43" s="18"/>
      <c r="I43" s="18"/>
      <c r="J43" s="18"/>
    </row>
    <row r="44" spans="1:10">
      <c r="A44" s="29" t="str">
        <f>IF(OR(B44&lt;&gt;0, C44&lt;&gt;0, D44&lt;&gt;0, E44&lt;&gt;0, F44&lt;&gt;0, G44&lt;&gt;0, H44&lt;&gt;0, I44&lt;&gt;0, J44&lt;&gt;0), 41, "")</f>
        <v/>
      </c>
      <c r="B44" s="16"/>
      <c r="C44" s="18"/>
      <c r="D44" s="16"/>
      <c r="E44" s="18"/>
      <c r="F44" s="18"/>
      <c r="G44" s="18"/>
      <c r="H44" s="18"/>
      <c r="I44" s="18"/>
      <c r="J44" s="18"/>
    </row>
    <row r="45" spans="1:10">
      <c r="A45" s="29" t="str">
        <f>IF(OR(B45&lt;&gt;0, C45&lt;&gt;0, D45&lt;&gt;0, E45&lt;&gt;0, F45&lt;&gt;0, G45&lt;&gt;0, H45&lt;&gt;0, I45&lt;&gt;0, J45&lt;&gt;0), 42, "")</f>
        <v/>
      </c>
      <c r="B45" s="16"/>
      <c r="C45" s="18"/>
      <c r="D45" s="16"/>
      <c r="E45" s="18"/>
      <c r="F45" s="18"/>
      <c r="G45" s="18"/>
      <c r="H45" s="18"/>
      <c r="I45" s="18"/>
      <c r="J45" s="18"/>
    </row>
    <row r="46" spans="1:10">
      <c r="A46" s="29" t="str">
        <f>IF(OR(B46&lt;&gt;0, C46&lt;&gt;0, D46&lt;&gt;0, E46&lt;&gt;0, F46&lt;&gt;0, G46&lt;&gt;0, H46&lt;&gt;0, I46&lt;&gt;0, J46&lt;&gt;0), 43, "")</f>
        <v/>
      </c>
      <c r="B46" s="16"/>
      <c r="C46" s="18"/>
      <c r="D46" s="16"/>
      <c r="E46" s="18"/>
      <c r="F46" s="18"/>
      <c r="G46" s="18"/>
      <c r="H46" s="18"/>
      <c r="I46" s="18"/>
      <c r="J46" s="18"/>
    </row>
    <row r="47" spans="1:10">
      <c r="A47" s="29" t="str">
        <f>IF(OR(B47&lt;&gt;0, C47&lt;&gt;0, D47&lt;&gt;0, E47&lt;&gt;0, F47&lt;&gt;0, G47&lt;&gt;0, H47&lt;&gt;0, I47&lt;&gt;0, J47&lt;&gt;0), 44, "")</f>
        <v/>
      </c>
      <c r="B47" s="16"/>
      <c r="C47" s="18"/>
      <c r="D47" s="16"/>
      <c r="E47" s="18"/>
      <c r="F47" s="18"/>
      <c r="G47" s="18"/>
      <c r="H47" s="18"/>
      <c r="I47" s="18"/>
      <c r="J47" s="18"/>
    </row>
    <row r="48" spans="1:10">
      <c r="A48" s="29" t="str">
        <f>IF(OR(B48&lt;&gt;0, C48&lt;&gt;0, D48&lt;&gt;0, E48&lt;&gt;0, F48&lt;&gt;0, G48&lt;&gt;0, H48&lt;&gt;0, I48&lt;&gt;0, J48&lt;&gt;0), 45, "")</f>
        <v/>
      </c>
      <c r="B48" s="16"/>
      <c r="C48" s="18"/>
      <c r="D48" s="16"/>
      <c r="E48" s="18"/>
      <c r="F48" s="18"/>
      <c r="G48" s="18"/>
      <c r="H48" s="18"/>
      <c r="I48" s="18"/>
      <c r="J48" s="18"/>
    </row>
    <row r="49" spans="1:10">
      <c r="A49" s="29" t="str">
        <f>IF(OR(B49&lt;&gt;0, C49&lt;&gt;0, D49&lt;&gt;0, E49&lt;&gt;0, F49&lt;&gt;0, G49&lt;&gt;0, H49&lt;&gt;0, I49&lt;&gt;0, J49&lt;&gt;0), 46, "")</f>
        <v/>
      </c>
      <c r="B49" s="16"/>
      <c r="C49" s="18"/>
      <c r="D49" s="16"/>
      <c r="E49" s="18"/>
      <c r="F49" s="18"/>
      <c r="G49" s="18"/>
      <c r="H49" s="18"/>
      <c r="I49" s="18"/>
      <c r="J49" s="18"/>
    </row>
    <row r="50" spans="1:10">
      <c r="A50" s="29" t="str">
        <f>IF(OR(B50&lt;&gt;0, C50&lt;&gt;0, D50&lt;&gt;0, E50&lt;&gt;0, F50&lt;&gt;0, G50&lt;&gt;0, H50&lt;&gt;0, I50&lt;&gt;0, J50&lt;&gt;0), 47, "")</f>
        <v/>
      </c>
      <c r="B50" s="16"/>
      <c r="C50" s="18"/>
      <c r="D50" s="16"/>
      <c r="E50" s="18"/>
      <c r="F50" s="18"/>
      <c r="G50" s="18"/>
      <c r="H50" s="18"/>
      <c r="I50" s="18"/>
      <c r="J50" s="18"/>
    </row>
    <row r="51" spans="1:10">
      <c r="A51" s="29" t="str">
        <f>IF(OR(B51&lt;&gt;0, C51&lt;&gt;0, D51&lt;&gt;0, E51&lt;&gt;0, F51&lt;&gt;0, G51&lt;&gt;0, H51&lt;&gt;0, I51&lt;&gt;0, J51&lt;&gt;0), 48, "")</f>
        <v/>
      </c>
      <c r="B51" s="16"/>
      <c r="C51" s="18"/>
      <c r="D51" s="16"/>
      <c r="E51" s="18"/>
      <c r="F51" s="18"/>
      <c r="G51" s="18"/>
      <c r="H51" s="18"/>
      <c r="I51" s="18"/>
      <c r="J51" s="18"/>
    </row>
    <row r="52" spans="1:10">
      <c r="A52" s="29" t="str">
        <f>IF(OR(B52&lt;&gt;0, C52&lt;&gt;0, D52&lt;&gt;0, E52&lt;&gt;0, F52&lt;&gt;0, G52&lt;&gt;0, H52&lt;&gt;0, I52&lt;&gt;0, J52&lt;&gt;0), 49, "")</f>
        <v/>
      </c>
      <c r="B52" s="16"/>
      <c r="C52" s="18"/>
      <c r="D52" s="16"/>
      <c r="E52" s="18"/>
      <c r="F52" s="18"/>
      <c r="G52" s="18"/>
      <c r="H52" s="18"/>
      <c r="I52" s="18"/>
      <c r="J52" s="18"/>
    </row>
    <row r="53" spans="1:10">
      <c r="A53" s="29" t="str">
        <f>IF(OR(B53&lt;&gt;0, C53&lt;&gt;0, D53&lt;&gt;0, E53&lt;&gt;0, F53&lt;&gt;0, G53&lt;&gt;0, H53&lt;&gt;0, I53&lt;&gt;0, J53&lt;&gt;0), 50, "")</f>
        <v/>
      </c>
      <c r="B53" s="16"/>
      <c r="C53" s="18"/>
      <c r="D53" s="16"/>
      <c r="E53" s="18"/>
      <c r="F53" s="18"/>
      <c r="G53" s="18"/>
      <c r="H53" s="18"/>
      <c r="I53" s="18"/>
      <c r="J53" s="18"/>
    </row>
    <row r="54" spans="1:10">
      <c r="A54" s="29" t="str">
        <f>IF(OR(B54&lt;&gt;0, C54&lt;&gt;0, D54&lt;&gt;0, E54&lt;&gt;0, F54&lt;&gt;0, G54&lt;&gt;0, H54&lt;&gt;0, I54&lt;&gt;0, J54&lt;&gt;0), 51, "")</f>
        <v/>
      </c>
      <c r="B54" s="16"/>
      <c r="C54" s="18"/>
      <c r="D54" s="16"/>
      <c r="E54" s="18"/>
      <c r="F54" s="18"/>
      <c r="G54" s="18"/>
      <c r="H54" s="18"/>
      <c r="I54" s="18"/>
      <c r="J54" s="18"/>
    </row>
    <row r="55" spans="1:10">
      <c r="A55" s="29" t="str">
        <f>IF(OR(B55&lt;&gt;0, C55&lt;&gt;0, D55&lt;&gt;0, E55&lt;&gt;0, F55&lt;&gt;0, G55&lt;&gt;0, H55&lt;&gt;0, I55&lt;&gt;0, J55&lt;&gt;0), 52, "")</f>
        <v/>
      </c>
      <c r="B55" s="16"/>
      <c r="C55" s="18"/>
      <c r="D55" s="16"/>
      <c r="E55" s="18"/>
      <c r="F55" s="18"/>
      <c r="G55" s="18"/>
      <c r="H55" s="18"/>
      <c r="I55" s="18"/>
      <c r="J55" s="18"/>
    </row>
    <row r="56" spans="1:10">
      <c r="A56" s="29" t="str">
        <f>IF(OR(B56&lt;&gt;0, C56&lt;&gt;0, D56&lt;&gt;0, E56&lt;&gt;0, F56&lt;&gt;0, G56&lt;&gt;0, H56&lt;&gt;0, I56&lt;&gt;0, J56&lt;&gt;0), 53, "")</f>
        <v/>
      </c>
      <c r="B56" s="16"/>
      <c r="C56" s="18"/>
      <c r="D56" s="16"/>
      <c r="E56" s="18"/>
      <c r="F56" s="18"/>
      <c r="G56" s="18"/>
      <c r="H56" s="18"/>
      <c r="I56" s="18"/>
      <c r="J56" s="18"/>
    </row>
    <row r="57" spans="1:10">
      <c r="A57" s="29" t="str">
        <f>IF(OR(B57&lt;&gt;0, C57&lt;&gt;0, D57&lt;&gt;0, E57&lt;&gt;0, F57&lt;&gt;0, G57&lt;&gt;0, H57&lt;&gt;0, I57&lt;&gt;0, J57&lt;&gt;0), 54, "")</f>
        <v/>
      </c>
      <c r="B57" s="16"/>
      <c r="C57" s="18"/>
      <c r="D57" s="16"/>
      <c r="E57" s="18"/>
      <c r="F57" s="18"/>
      <c r="G57" s="18"/>
      <c r="H57" s="18"/>
      <c r="I57" s="18"/>
      <c r="J57" s="18"/>
    </row>
    <row r="58" spans="1:10">
      <c r="A58" s="29" t="str">
        <f>IF(OR(B58&lt;&gt;0, C58&lt;&gt;0, D58&lt;&gt;0, E58&lt;&gt;0, F58&lt;&gt;0, G58&lt;&gt;0, H58&lt;&gt;0, I58&lt;&gt;0, J58&lt;&gt;0), 55, "")</f>
        <v/>
      </c>
      <c r="B58" s="16"/>
      <c r="C58" s="18"/>
      <c r="D58" s="16"/>
      <c r="E58" s="18"/>
      <c r="F58" s="18"/>
      <c r="G58" s="18"/>
      <c r="H58" s="18"/>
      <c r="I58" s="18"/>
      <c r="J58" s="18"/>
    </row>
    <row r="59" spans="1:10">
      <c r="A59" s="29" t="str">
        <f>IF(OR(B59&lt;&gt;0, C59&lt;&gt;0, D59&lt;&gt;0, E59&lt;&gt;0, F59&lt;&gt;0, G59&lt;&gt;0, H59&lt;&gt;0, I59&lt;&gt;0, J59&lt;&gt;0), 56, "")</f>
        <v/>
      </c>
      <c r="B59" s="16"/>
      <c r="C59" s="18"/>
      <c r="D59" s="16"/>
      <c r="E59" s="18"/>
      <c r="F59" s="18"/>
      <c r="G59" s="18"/>
      <c r="H59" s="18"/>
      <c r="I59" s="18"/>
      <c r="J59" s="18"/>
    </row>
    <row r="60" spans="1:10">
      <c r="A60" s="29" t="str">
        <f>IF(OR(B60&lt;&gt;0, C60&lt;&gt;0, D60&lt;&gt;0, E60&lt;&gt;0, F60&lt;&gt;0, G60&lt;&gt;0, H60&lt;&gt;0, I60&lt;&gt;0, J60&lt;&gt;0), 57, "")</f>
        <v/>
      </c>
      <c r="B60" s="16"/>
      <c r="C60" s="18"/>
      <c r="D60" s="16"/>
      <c r="E60" s="18"/>
      <c r="F60" s="18"/>
      <c r="G60" s="18"/>
      <c r="H60" s="18"/>
      <c r="I60" s="18"/>
      <c r="J60" s="18"/>
    </row>
    <row r="61" spans="1:10">
      <c r="A61" s="29" t="str">
        <f>IF(OR(B61&lt;&gt;0, C61&lt;&gt;0, D61&lt;&gt;0, E61&lt;&gt;0, F61&lt;&gt;0, G61&lt;&gt;0, H61&lt;&gt;0, I61&lt;&gt;0, J61&lt;&gt;0), 58, "")</f>
        <v/>
      </c>
      <c r="B61" s="16"/>
      <c r="C61" s="18"/>
      <c r="D61" s="16"/>
      <c r="E61" s="18"/>
      <c r="F61" s="18"/>
      <c r="G61" s="18"/>
      <c r="H61" s="18"/>
      <c r="I61" s="18"/>
      <c r="J61" s="18"/>
    </row>
    <row r="62" spans="1:10">
      <c r="A62" s="29" t="str">
        <f>IF(OR(B62&lt;&gt;0, C62&lt;&gt;0, D62&lt;&gt;0, E62&lt;&gt;0, F62&lt;&gt;0, G62&lt;&gt;0, H62&lt;&gt;0, I62&lt;&gt;0, J62&lt;&gt;0), 59, "")</f>
        <v/>
      </c>
      <c r="B62" s="16"/>
      <c r="C62" s="18"/>
      <c r="D62" s="16"/>
      <c r="E62" s="18"/>
      <c r="F62" s="18"/>
      <c r="G62" s="18"/>
      <c r="H62" s="18"/>
      <c r="I62" s="18"/>
      <c r="J62" s="18"/>
    </row>
    <row r="63" spans="1:10">
      <c r="A63" s="29" t="str">
        <f>IF(OR(B63&lt;&gt;0, C63&lt;&gt;0, D63&lt;&gt;0, E63&lt;&gt;0, F63&lt;&gt;0, G63&lt;&gt;0, H63&lt;&gt;0, I63&lt;&gt;0, J63&lt;&gt;0), 60, "")</f>
        <v/>
      </c>
      <c r="B63" s="16"/>
      <c r="C63" s="18"/>
      <c r="D63" s="16"/>
      <c r="E63" s="18"/>
      <c r="F63" s="18"/>
      <c r="G63" s="18"/>
      <c r="H63" s="18"/>
      <c r="I63" s="18"/>
      <c r="J63" s="18"/>
    </row>
    <row r="64" spans="1:10">
      <c r="A64" s="29" t="str">
        <f>IF(OR(B64&lt;&gt;0, C64&lt;&gt;0, D64&lt;&gt;0, E64&lt;&gt;0, F64&lt;&gt;0, G64&lt;&gt;0, H64&lt;&gt;0, I64&lt;&gt;0, J64&lt;&gt;0), 61, "")</f>
        <v/>
      </c>
      <c r="B64" s="16"/>
      <c r="C64" s="18"/>
      <c r="D64" s="16"/>
      <c r="E64" s="18"/>
      <c r="F64" s="18"/>
      <c r="G64" s="18"/>
      <c r="H64" s="18"/>
      <c r="I64" s="18"/>
      <c r="J64" s="18"/>
    </row>
    <row r="65" spans="1:10">
      <c r="A65" s="29" t="str">
        <f>IF(OR(B65&lt;&gt;0, C65&lt;&gt;0, D65&lt;&gt;0, E65&lt;&gt;0, F65&lt;&gt;0, G65&lt;&gt;0, H65&lt;&gt;0, I65&lt;&gt;0, J65&lt;&gt;0), 62, "")</f>
        <v/>
      </c>
      <c r="B65" s="16"/>
      <c r="C65" s="18"/>
      <c r="D65" s="16"/>
      <c r="E65" s="18"/>
      <c r="F65" s="18"/>
      <c r="G65" s="18"/>
      <c r="H65" s="18"/>
      <c r="I65" s="18"/>
      <c r="J65" s="18"/>
    </row>
    <row r="66" spans="1:10">
      <c r="A66" s="29" t="str">
        <f>IF(OR(B66&lt;&gt;0, C66&lt;&gt;0, D66&lt;&gt;0, E66&lt;&gt;0, F66&lt;&gt;0, G66&lt;&gt;0, H66&lt;&gt;0, I66&lt;&gt;0, J66&lt;&gt;0), 63, "")</f>
        <v/>
      </c>
      <c r="B66" s="16"/>
      <c r="C66" s="18"/>
      <c r="D66" s="16"/>
      <c r="E66" s="18"/>
      <c r="F66" s="18"/>
      <c r="G66" s="18"/>
      <c r="H66" s="18"/>
      <c r="I66" s="18"/>
      <c r="J66" s="18"/>
    </row>
    <row r="67" spans="1:10">
      <c r="A67" s="29" t="str">
        <f>IF(OR(B67&lt;&gt;0, C67&lt;&gt;0, D67&lt;&gt;0, E67&lt;&gt;0, F67&lt;&gt;0, G67&lt;&gt;0, H67&lt;&gt;0, I67&lt;&gt;0, J67&lt;&gt;0), 64, "")</f>
        <v/>
      </c>
      <c r="B67" s="16"/>
      <c r="C67" s="18"/>
      <c r="D67" s="16"/>
      <c r="E67" s="18"/>
      <c r="F67" s="18"/>
      <c r="G67" s="18"/>
      <c r="H67" s="18"/>
      <c r="I67" s="18"/>
      <c r="J67" s="18"/>
    </row>
    <row r="68" spans="1:10">
      <c r="A68" s="29" t="str">
        <f>IF(OR(B68&lt;&gt;0, C68&lt;&gt;0, D68&lt;&gt;0, E68&lt;&gt;0, F68&lt;&gt;0, G68&lt;&gt;0, H68&lt;&gt;0, I68&lt;&gt;0, J68&lt;&gt;0), 65, "")</f>
        <v/>
      </c>
      <c r="B68" s="16"/>
      <c r="C68" s="18"/>
      <c r="D68" s="16"/>
      <c r="E68" s="18"/>
      <c r="F68" s="18"/>
      <c r="G68" s="18"/>
      <c r="H68" s="18"/>
      <c r="I68" s="18"/>
      <c r="J68" s="18"/>
    </row>
    <row r="69" spans="1:10">
      <c r="A69" s="29" t="str">
        <f>IF(OR(B69&lt;&gt;0, C69&lt;&gt;0, D69&lt;&gt;0, E69&lt;&gt;0, F69&lt;&gt;0, G69&lt;&gt;0, H69&lt;&gt;0, I69&lt;&gt;0, J69&lt;&gt;0), 66, "")</f>
        <v/>
      </c>
      <c r="B69" s="16"/>
      <c r="C69" s="18"/>
      <c r="D69" s="16"/>
      <c r="E69" s="18"/>
      <c r="F69" s="18"/>
      <c r="G69" s="18"/>
      <c r="H69" s="18"/>
      <c r="I69" s="18"/>
      <c r="J69" s="18"/>
    </row>
    <row r="70" spans="1:10">
      <c r="A70" s="29" t="str">
        <f>IF(OR(B70&lt;&gt;0, C70&lt;&gt;0, D70&lt;&gt;0, E70&lt;&gt;0, F70&lt;&gt;0, G70&lt;&gt;0, H70&lt;&gt;0, I70&lt;&gt;0, J70&lt;&gt;0), 67, "")</f>
        <v/>
      </c>
      <c r="B70" s="16"/>
      <c r="C70" s="18"/>
      <c r="D70" s="16"/>
      <c r="E70" s="18"/>
      <c r="F70" s="18"/>
      <c r="G70" s="18"/>
      <c r="H70" s="18"/>
      <c r="I70" s="18"/>
      <c r="J70" s="18"/>
    </row>
    <row r="71" spans="1:10">
      <c r="A71" s="29" t="str">
        <f>IF(OR(B71&lt;&gt;0, C71&lt;&gt;0, D71&lt;&gt;0, E71&lt;&gt;0, F71&lt;&gt;0, G71&lt;&gt;0, H71&lt;&gt;0, I71&lt;&gt;0, J71&lt;&gt;0), 68, "")</f>
        <v/>
      </c>
      <c r="B71" s="16"/>
      <c r="C71" s="18"/>
      <c r="D71" s="16"/>
      <c r="E71" s="18"/>
      <c r="F71" s="18"/>
      <c r="G71" s="18"/>
      <c r="H71" s="18"/>
      <c r="I71" s="18"/>
      <c r="J71" s="18"/>
    </row>
    <row r="72" spans="1:10">
      <c r="A72" s="29" t="str">
        <f>IF(OR(B72&lt;&gt;0, C72&lt;&gt;0, D72&lt;&gt;0, E72&lt;&gt;0, F72&lt;&gt;0, G72&lt;&gt;0, H72&lt;&gt;0, I72&lt;&gt;0, J72&lt;&gt;0), 69, "")</f>
        <v/>
      </c>
      <c r="B72" s="16"/>
      <c r="C72" s="18"/>
      <c r="D72" s="16"/>
      <c r="E72" s="18"/>
      <c r="F72" s="18"/>
      <c r="G72" s="18"/>
      <c r="H72" s="18"/>
      <c r="I72" s="18"/>
      <c r="J72" s="18"/>
    </row>
    <row r="73" spans="1:10">
      <c r="A73" s="29" t="str">
        <f>IF(OR(B73&lt;&gt;0, C73&lt;&gt;0, D73&lt;&gt;0, E73&lt;&gt;0, F73&lt;&gt;0, G73&lt;&gt;0, H73&lt;&gt;0, I73&lt;&gt;0, J73&lt;&gt;0), 70, "")</f>
        <v/>
      </c>
      <c r="B73" s="16"/>
      <c r="C73" s="18"/>
      <c r="D73" s="16"/>
      <c r="E73" s="18"/>
      <c r="F73" s="18"/>
      <c r="G73" s="18"/>
      <c r="H73" s="18"/>
      <c r="I73" s="18"/>
      <c r="J73" s="18"/>
    </row>
    <row r="74" spans="1:10">
      <c r="A74" s="29" t="str">
        <f>IF(OR(B74&lt;&gt;0, C74&lt;&gt;0, D74&lt;&gt;0, E74&lt;&gt;0, F74&lt;&gt;0, G74&lt;&gt;0, H74&lt;&gt;0, I74&lt;&gt;0, J74&lt;&gt;0), 71, "")</f>
        <v/>
      </c>
      <c r="B74" s="16"/>
      <c r="C74" s="18"/>
      <c r="D74" s="16"/>
      <c r="E74" s="18"/>
      <c r="F74" s="18"/>
      <c r="G74" s="18"/>
      <c r="H74" s="18"/>
      <c r="I74" s="18"/>
      <c r="J74" s="18"/>
    </row>
    <row r="75" spans="1:10">
      <c r="A75" s="29" t="str">
        <f>IF(OR(B75&lt;&gt;0, C75&lt;&gt;0, D75&lt;&gt;0, E75&lt;&gt;0, F75&lt;&gt;0, G75&lt;&gt;0, H75&lt;&gt;0, I75&lt;&gt;0, J75&lt;&gt;0), 72, "")</f>
        <v/>
      </c>
      <c r="B75" s="16"/>
      <c r="C75" s="18"/>
      <c r="D75" s="16"/>
      <c r="E75" s="18"/>
      <c r="F75" s="18"/>
      <c r="G75" s="18"/>
      <c r="H75" s="18"/>
      <c r="I75" s="18"/>
      <c r="J75" s="18"/>
    </row>
  </sheetData>
  <sheetProtection password="CC6D" sheet="1" objects="1" scenarios="1" selectLockedCells="1"/>
  <mergeCells count="1">
    <mergeCell ref="A1:J1"/>
  </mergeCells>
  <conditionalFormatting sqref="B4:J75">
    <cfRule type="cellIs" dxfId="14" priority="2" operator="greaterThan">
      <formula>0</formula>
    </cfRule>
  </conditionalFormatting>
  <conditionalFormatting sqref="A4:A75">
    <cfRule type="cellIs" dxfId="13" priority="1" operator="between">
      <formula>0</formula>
      <formula>72</formula>
    </cfRule>
  </conditionalFormatting>
  <dataValidations count="2">
    <dataValidation type="list" allowBlank="1" showInputMessage="1" showErrorMessage="1" sqref="I4:I75">
      <formula1>"Гран-При, Диплом лауреата I степени, Диплом лауреата II степени, Диплом лауреата III степени, Дипломант, Специальные награды"</formula1>
    </dataValidation>
    <dataValidation type="date" allowBlank="1" showInputMessage="1" showErrorMessage="1" sqref="G4:G75">
      <formula1>36526</formula1>
      <formula2>42735</formula2>
    </dataValidation>
  </dataValidations>
  <pageMargins left="0.7" right="0.7" top="0.75" bottom="0.75" header="0.3" footer="0.3"/>
  <pageSetup paperSize="9" orientation="landscape" r:id="rId1"/>
  <headerFooter>
    <oddHeader>&amp;R&amp;"Times New Roman,обычный"&amp;10Анализ деятельности образовательного учреждения культурыпо итогам 2018-2019 учебного года. Форма 2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дши</cp:lastModifiedBy>
  <cp:lastPrinted>2019-05-07T07:00:26Z</cp:lastPrinted>
  <dcterms:created xsi:type="dcterms:W3CDTF">2006-09-16T00:00:00Z</dcterms:created>
  <dcterms:modified xsi:type="dcterms:W3CDTF">2019-06-14T11:07:23Z</dcterms:modified>
</cp:coreProperties>
</file>